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userNames.xml" ContentType="application/vnd.openxmlformats-officedocument.spreadsheetml.userNames+xml"/>
  <Override PartName="/xl/revisions/revisionLog5.xml" ContentType="application/vnd.openxmlformats-officedocument.spreadsheetml.revisionLog+xml"/>
  <Override PartName="/xl/revisions/revisionLog9.xml" ContentType="application/vnd.openxmlformats-officedocument.spreadsheetml.revisionLog+xml"/>
  <Override PartName="/xl/revisions/revisionLog4.xml" ContentType="application/vnd.openxmlformats-officedocument.spreadsheetml.revisionLog+xml"/>
  <Override PartName="/xl/revisions/revisionLog8.xml" ContentType="application/vnd.openxmlformats-officedocument.spreadsheetml.revisionLog+xml"/>
  <Override PartName="/xl/revisions/revisionLog3.xml" ContentType="application/vnd.openxmlformats-officedocument.spreadsheetml.revisionLog+xml"/>
  <Override PartName="/xl/revisions/revisionLog7.xml" ContentType="application/vnd.openxmlformats-officedocument.spreadsheetml.revisionLog+xml"/>
  <Override PartName="/xl/revisions/revisionLog2.xml" ContentType="application/vnd.openxmlformats-officedocument.spreadsheetml.revisionLog+xml"/>
  <Override PartName="/xl/revisions/revisionLog6.xml" ContentType="application/vnd.openxmlformats-officedocument.spreadsheetml.revisionLog+xml"/>
  <Override PartName="/xl/revisions/revisionLog1.xml" ContentType="application/vnd.openxmlformats-officedocument.spreadsheetml.revisionLog+xml"/>
  <Override PartName="/xl/revisions/revisionLog10.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029"/>
  <workbookPr defaultThemeVersion="166925"/>
  <mc:AlternateContent xmlns:mc="http://schemas.openxmlformats.org/markup-compatibility/2006">
    <mc:Choice Requires="x15">
      <x15ac:absPath xmlns:x15ac="http://schemas.microsoft.com/office/spreadsheetml/2010/11/ac" url="C:\Users\b97x863\Desktop\SMCP\SMCP 17-18\MCP Final Grants 17-18\Ammended grants\"/>
    </mc:Choice>
  </mc:AlternateContent>
  <xr:revisionPtr revIDLastSave="0" documentId="8_{9325FED1-C132-4A14-9E83-F28CDB40DABF}" xr6:coauthVersionLast="28" xr6:coauthVersionMax="28" xr10:uidLastSave="{00000000-0000-0000-0000-000000000000}"/>
  <bookViews>
    <workbookView xWindow="0" yWindow="0" windowWidth="25200" windowHeight="11160" tabRatio="839" activeTab="2" xr2:uid="{00000000-000D-0000-FFFF-FFFF00000000}"/>
  </bookViews>
  <sheets>
    <sheet name="Contact Information" sheetId="1" r:id="rId1"/>
    <sheet name="Narrative" sheetId="2" r:id="rId2"/>
    <sheet name="Budget Detail &amp; Amendments" sheetId="3" r:id="rId3"/>
    <sheet name="Budget Roll-Up" sheetId="4" r:id="rId4"/>
    <sheet name="17-18 Calendar" sheetId="5" r:id="rId5"/>
    <sheet name="Program Assurances" sheetId="6" r:id="rId6"/>
    <sheet name="Do Not Edit" sheetId="7" state="hidden" r:id="rId7"/>
  </sheets>
  <externalReferences>
    <externalReference r:id="rId8"/>
  </externalReferences>
  <definedNames>
    <definedName name="Contracted">'Do Not Edit'!$D$1:$D$2</definedName>
    <definedName name="ContractedServices" localSheetId="4">'[1]Do Not Edit'!$D$1:$D$2</definedName>
    <definedName name="ContractedServices">'Do Not Edit'!$D$1:$D$2</definedName>
    <definedName name="d">{1,2,3,4,5,6,7}</definedName>
    <definedName name="df">#REF!</definedName>
    <definedName name="monthNames" localSheetId="4">{"January","February","March","April","May","June","July","August","September","October","November","December"}</definedName>
    <definedName name="monthNames">{"January","February","March","April","May","June","July","August","September","October","November","December"}</definedName>
    <definedName name="Other" localSheetId="4">'[1]Do Not Edit'!$D$10:$D$12</definedName>
    <definedName name="Other">'Do Not Edit'!$D$10:$D$12</definedName>
    <definedName name="Personnel">'Budget Detail &amp; Amendments'!$L$5:$L$7</definedName>
    <definedName name="_xlnm.Print_Area" localSheetId="4">'17-18 Calendar'!$B$7:$V$63</definedName>
    <definedName name="Quarter">Narrative!#REF!</definedName>
    <definedName name="Quarter_1">'Do Not Edit'!$B$1:$B$5</definedName>
    <definedName name="Quarter1" localSheetId="4">'[1]Do Not Edit'!$B$1:$B$4</definedName>
    <definedName name="Quarter1">'Do Not Edit'!$B$1:$B$4</definedName>
    <definedName name="Quarters" localSheetId="4">#REF!</definedName>
    <definedName name="Quarters">#REF!</definedName>
    <definedName name="Salaries" localSheetId="4">#REF!</definedName>
    <definedName name="Salaries">#REF!</definedName>
    <definedName name="Salary" localSheetId="4">'[1]Do Not Edit'!$C$1:$C$2</definedName>
    <definedName name="Salary">'Do Not Edit'!$C$1:$C$2</definedName>
    <definedName name="sdfsd">{1,2,3,4,5,6,7}</definedName>
    <definedName name="start">#REF!</definedName>
    <definedName name="startday" localSheetId="4">'17-18 Calendar'!$M$4</definedName>
    <definedName name="startday">#REF!</definedName>
    <definedName name="Supplies" localSheetId="4">'[1]Do Not Edit'!$A$10:$A$11</definedName>
    <definedName name="Supplies">'Do Not Edit'!$A$10:$A$11</definedName>
    <definedName name="Telephone" localSheetId="4">'[1]Do Not Edit'!$E$1:$E$2</definedName>
    <definedName name="Telephone">'Do Not Edit'!$E$1:$E$2</definedName>
    <definedName name="Travel">'Do Not Edit'!$F$1:$F$1</definedName>
    <definedName name="v">{"Su";"M";"Tu";"W";"Th";"F";"Sa"}</definedName>
    <definedName name="valuevx">42.314159</definedName>
    <definedName name="WeekDay" localSheetId="4">{1,2,3,4,5,6,7}</definedName>
    <definedName name="WeekDay">{1,2,3,4,5,6,7}</definedName>
    <definedName name="weekDayNames" localSheetId="4">{"Su";"M";"Tu";"W";"Th";"F";"Sa"}</definedName>
    <definedName name="weekDayNames">{"Su";"M";"Tu";"W";"Th";"F";"Sa"}</definedName>
    <definedName name="weekdays" localSheetId="4">{"Sunday";"Monday";"Tuesday";"Wednesday";"Thursday";"Friday";"Saturday"}</definedName>
    <definedName name="weekdays">{"Sunday";"Monday";"Tuesday";"Wednesday";"Thursday";"Friday";"Saturday"}</definedName>
    <definedName name="WeekNo" localSheetId="4">{1;2;3;4;5;6}</definedName>
    <definedName name="WeekNo">{1;2;3;4;5;6}</definedName>
    <definedName name="year" localSheetId="4">'17-18 Calendar'!$F$4</definedName>
    <definedName name="year">#REF!</definedName>
    <definedName name="Yes">'Budget Detail &amp; Amendments'!$N$5:$N$6</definedName>
    <definedName name="YesNo" localSheetId="4">'[1]Do Not Edit'!$A$1:$A$2</definedName>
    <definedName name="YesNo">'Do Not Edit'!$A$1:$A$2</definedName>
    <definedName name="Z_08C97B7F_67EE_4463_AA3D_5024C5CFCC42_.wvu.PrintArea" localSheetId="4" hidden="1">'17-18 Calendar'!$B$7:$V$63</definedName>
    <definedName name="Z_5108A302_BA59_407F_8745_25882833A6D8_.wvu.Cols" localSheetId="2" hidden="1">'Budget Detail &amp; Amendments'!$B:$B</definedName>
    <definedName name="Z_5108A302_BA59_407F_8745_25882833A6D8_.wvu.Cols" localSheetId="1" hidden="1">Narrative!$W:$Y</definedName>
    <definedName name="Z_5108A302_BA59_407F_8745_25882833A6D8_.wvu.PrintArea" localSheetId="4" hidden="1">'17-18 Calendar'!$B$7:$V$63</definedName>
    <definedName name="Z_80C173F4_7111_4E85_AB6E_6B4B68FCACF3_.wvu.Cols" localSheetId="2" hidden="1">'Budget Detail &amp; Amendments'!$B:$B</definedName>
    <definedName name="Z_80C173F4_7111_4E85_AB6E_6B4B68FCACF3_.wvu.Cols" localSheetId="1" hidden="1">Narrative!$W:$Y</definedName>
    <definedName name="Z_80C173F4_7111_4E85_AB6E_6B4B68FCACF3_.wvu.PrintArea" localSheetId="4" hidden="1">'17-18 Calendar'!$B$7:$V$63</definedName>
    <definedName name="Z_E574D578_3D6E_4EF4_A5F3_376FF66DDD0C_.wvu.Cols" localSheetId="2" hidden="1">'Budget Detail &amp; Amendments'!$B:$B</definedName>
    <definedName name="Z_E574D578_3D6E_4EF4_A5F3_376FF66DDD0C_.wvu.Cols" localSheetId="1" hidden="1">Narrative!$W:$Y</definedName>
    <definedName name="Z_E574D578_3D6E_4EF4_A5F3_376FF66DDD0C_.wvu.PrintArea" localSheetId="4" hidden="1">'17-18 Calendar'!$B$7:$V$63</definedName>
    <definedName name="Z_EABE3FB0_5FF5_4E48_BD59_4D235545B9B6_.wvu.PrintArea" localSheetId="4" hidden="1">'17-18 Calendar'!$B$7:$V$63</definedName>
  </definedNames>
  <calcPr calcId="171027"/>
  <customWorkbookViews>
    <customWorkbookView name="Williams, Amy - Personal View" guid="{E574D578-3D6E-4EF4-A5F3-376FF66DDD0C}" mergeInterval="0" personalView="1" maximized="1" xWindow="-11" yWindow="-11" windowWidth="1942" windowHeight="1046" tabRatio="839" activeSheetId="3" showComments="commIndAndComment"/>
    <customWorkbookView name="Stephanie Gray - Personal View" guid="{80C173F4-7111-4E85-AB6E-6B4B68FCACF3}" mergeInterval="0" personalView="1" maximized="1" xWindow="-8" yWindow="-8" windowWidth="1696" windowHeight="1026" tabRatio="839" activeSheetId="4"/>
    <customWorkbookView name="Dorgan, Diane - Personal View" guid="{5108A302-BA59-407F-8745-25882833A6D8}" mergeInterval="0" personalView="1" maximized="1" xWindow="-8" yWindow="-8" windowWidth="1616" windowHeight="876" tabRatio="839" activeSheetId="3" showFormulaBar="0"/>
    <customWorkbookView name="Treaster, Jacque - Personal View" guid="{08C97B7F-67EE-4463-AA3D-5024C5CFCC42}" mergeInterval="0" personalView="1" maximized="1" xWindow="1672" yWindow="-8" windowWidth="1696" windowHeight="1026" tabRatio="887" activeSheetId="3"/>
    <customWorkbookView name="Hert, Kelly - Personal View" guid="{EABE3FB0-5FF5-4E48-BD59-4D235545B9B6}" mergeInterval="0" personalView="1" maximized="1" xWindow="-8" yWindow="-8" windowWidth="1696" windowHeight="1026" tabRatio="887"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58" i="3" l="1"/>
  <c r="O155" i="3" l="1"/>
  <c r="O123" i="3"/>
  <c r="C18" i="4" s="1"/>
  <c r="O105" i="3"/>
  <c r="O136" i="3"/>
  <c r="O90" i="3"/>
  <c r="O73" i="3"/>
  <c r="O34" i="3"/>
  <c r="O48" i="3"/>
  <c r="C7" i="4" s="1"/>
  <c r="B9" i="5"/>
  <c r="M9" i="5"/>
  <c r="B10" i="5"/>
  <c r="C10" i="5"/>
  <c r="D10" i="5"/>
  <c r="E10" i="5"/>
  <c r="F10" i="5"/>
  <c r="G10" i="5"/>
  <c r="H10" i="5"/>
  <c r="M10" i="5"/>
  <c r="N10" i="5"/>
  <c r="O10" i="5"/>
  <c r="P10" i="5"/>
  <c r="Q10" i="5"/>
  <c r="R10" i="5"/>
  <c r="S10" i="5"/>
  <c r="B11" i="5" a="1"/>
  <c r="D15" i="5" s="1"/>
  <c r="M11" i="5" a="1"/>
  <c r="O12" i="5" s="1"/>
  <c r="B18" i="5"/>
  <c r="B20" i="5" s="1" a="1"/>
  <c r="M18" i="5"/>
  <c r="M20" i="5" s="1" a="1"/>
  <c r="B19" i="5"/>
  <c r="C19" i="5"/>
  <c r="D19" i="5"/>
  <c r="E19" i="5"/>
  <c r="F19" i="5"/>
  <c r="G19" i="5"/>
  <c r="H19" i="5"/>
  <c r="M19" i="5"/>
  <c r="N19" i="5"/>
  <c r="O19" i="5"/>
  <c r="P19" i="5"/>
  <c r="Q19" i="5"/>
  <c r="R19" i="5"/>
  <c r="S19" i="5"/>
  <c r="B27" i="5"/>
  <c r="B29" i="5" s="1" a="1"/>
  <c r="D31" i="5" s="1"/>
  <c r="M27" i="5"/>
  <c r="M29" i="5" s="1" a="1"/>
  <c r="B28" i="5"/>
  <c r="C28" i="5"/>
  <c r="D28" i="5"/>
  <c r="E28" i="5"/>
  <c r="F28" i="5"/>
  <c r="G28" i="5"/>
  <c r="H28" i="5"/>
  <c r="M28" i="5"/>
  <c r="N28" i="5"/>
  <c r="O28" i="5"/>
  <c r="P28" i="5"/>
  <c r="Q28" i="5"/>
  <c r="R28" i="5"/>
  <c r="S28" i="5"/>
  <c r="B36" i="5"/>
  <c r="B38" i="5" s="1" a="1"/>
  <c r="D40" i="5" s="1"/>
  <c r="M36" i="5"/>
  <c r="M38" i="5" a="1"/>
  <c r="R39" i="5" s="1"/>
  <c r="B37" i="5"/>
  <c r="C37" i="5"/>
  <c r="D37" i="5"/>
  <c r="E37" i="5"/>
  <c r="F37" i="5"/>
  <c r="G37" i="5"/>
  <c r="H37" i="5"/>
  <c r="M37" i="5"/>
  <c r="N37" i="5"/>
  <c r="O37" i="5"/>
  <c r="P37" i="5"/>
  <c r="Q37" i="5"/>
  <c r="R37" i="5"/>
  <c r="S37" i="5"/>
  <c r="B45" i="5"/>
  <c r="B47" i="5" a="1"/>
  <c r="M45" i="5"/>
  <c r="M47" i="5" s="1" a="1"/>
  <c r="R50" i="5" s="1"/>
  <c r="B46" i="5"/>
  <c r="C46" i="5"/>
  <c r="D46" i="5"/>
  <c r="E46" i="5"/>
  <c r="F46" i="5"/>
  <c r="G46" i="5"/>
  <c r="H46" i="5"/>
  <c r="M46" i="5"/>
  <c r="N46" i="5"/>
  <c r="O46" i="5"/>
  <c r="P46" i="5"/>
  <c r="Q46" i="5"/>
  <c r="R46" i="5"/>
  <c r="S46" i="5"/>
  <c r="B54" i="5"/>
  <c r="B56" i="5" s="1" a="1"/>
  <c r="M54" i="5"/>
  <c r="M56" i="5" s="1" a="1"/>
  <c r="M57" i="5" s="1"/>
  <c r="B55" i="5"/>
  <c r="C55" i="5"/>
  <c r="D55" i="5"/>
  <c r="E55" i="5"/>
  <c r="F55" i="5"/>
  <c r="G55" i="5"/>
  <c r="H55" i="5"/>
  <c r="M55" i="5"/>
  <c r="N55" i="5"/>
  <c r="O55" i="5"/>
  <c r="P55" i="5"/>
  <c r="Q55" i="5"/>
  <c r="R55" i="5"/>
  <c r="S55" i="5"/>
  <c r="E11" i="5"/>
  <c r="M50" i="5"/>
  <c r="O50" i="5"/>
  <c r="P52" i="5"/>
  <c r="R12" i="5"/>
  <c r="S12" i="5"/>
  <c r="Q13" i="5"/>
  <c r="S16" i="5"/>
  <c r="R11" i="5"/>
  <c r="R13" i="5"/>
  <c r="R15" i="5"/>
  <c r="Q12" i="5"/>
  <c r="M14" i="5"/>
  <c r="M16" i="5"/>
  <c r="P15" i="5"/>
  <c r="C15" i="5"/>
  <c r="G13" i="5"/>
  <c r="D11" i="5"/>
  <c r="D14" i="5"/>
  <c r="D12" i="5"/>
  <c r="C11" i="5"/>
  <c r="G14" i="5"/>
  <c r="O24" i="4"/>
  <c r="O23" i="4"/>
  <c r="K23" i="4"/>
  <c r="O22" i="4"/>
  <c r="O17" i="4"/>
  <c r="O16" i="4"/>
  <c r="O15" i="4"/>
  <c r="O14" i="4"/>
  <c r="O13" i="4"/>
  <c r="O11" i="4"/>
  <c r="O6" i="4"/>
  <c r="O5" i="4"/>
  <c r="K24" i="4"/>
  <c r="K22" i="4"/>
  <c r="K17" i="4"/>
  <c r="K16" i="4"/>
  <c r="K15" i="4"/>
  <c r="K14" i="4"/>
  <c r="K13" i="4"/>
  <c r="K11" i="4"/>
  <c r="K6" i="4"/>
  <c r="K5" i="4"/>
  <c r="G27" i="4"/>
  <c r="G24" i="4"/>
  <c r="G23" i="4"/>
  <c r="G22" i="4"/>
  <c r="G17" i="4"/>
  <c r="G16" i="4"/>
  <c r="G15" i="4"/>
  <c r="G14" i="4"/>
  <c r="G13" i="4"/>
  <c r="G11" i="4"/>
  <c r="G6" i="4"/>
  <c r="G5" i="4"/>
  <c r="C27" i="4"/>
  <c r="C24" i="4"/>
  <c r="C23" i="4"/>
  <c r="C22" i="4"/>
  <c r="C17" i="4"/>
  <c r="C16" i="4"/>
  <c r="C15" i="4"/>
  <c r="C14" i="4"/>
  <c r="C13" i="4"/>
  <c r="C11" i="4"/>
  <c r="C6" i="4"/>
  <c r="C5" i="4"/>
  <c r="K27" i="4"/>
  <c r="O27" i="4"/>
  <c r="P136" i="3"/>
  <c r="R136" i="3"/>
  <c r="T136" i="3"/>
  <c r="P90" i="3"/>
  <c r="R90" i="3"/>
  <c r="T90" i="3"/>
  <c r="T58" i="3"/>
  <c r="R58" i="3"/>
  <c r="P58" i="3"/>
  <c r="T48" i="3"/>
  <c r="R48" i="3"/>
  <c r="P48" i="3"/>
  <c r="T155" i="3"/>
  <c r="O29" i="4" s="1"/>
  <c r="R155" i="3"/>
  <c r="K29" i="4" s="1"/>
  <c r="T123" i="3"/>
  <c r="O18" i="4" s="1"/>
  <c r="R123" i="3"/>
  <c r="K18" i="4" s="1"/>
  <c r="T105" i="3"/>
  <c r="R105" i="3"/>
  <c r="T73" i="3"/>
  <c r="R73" i="3"/>
  <c r="T34" i="3"/>
  <c r="R34" i="3"/>
  <c r="P155" i="3"/>
  <c r="G29" i="4" s="1"/>
  <c r="P123" i="3"/>
  <c r="G18" i="4" s="1"/>
  <c r="P105" i="3"/>
  <c r="P73" i="3"/>
  <c r="P34" i="3"/>
  <c r="E32" i="5"/>
  <c r="E33" i="5"/>
  <c r="E30" i="5"/>
  <c r="D32" i="5"/>
  <c r="H29" i="5"/>
  <c r="G30" i="5"/>
  <c r="F32" i="5"/>
  <c r="F31" i="5"/>
  <c r="C29" i="5"/>
  <c r="F30" i="5"/>
  <c r="E29" i="5"/>
  <c r="H32" i="5"/>
  <c r="B33" i="5"/>
  <c r="D33" i="5"/>
  <c r="F29" i="5"/>
  <c r="C32" i="5"/>
  <c r="G34" i="5"/>
  <c r="C31" i="5"/>
  <c r="G33" i="5"/>
  <c r="F33" i="5"/>
  <c r="B31" i="5"/>
  <c r="H33" i="5"/>
  <c r="F34" i="5"/>
  <c r="H31" i="5"/>
  <c r="B34" i="5"/>
  <c r="D30" i="5"/>
  <c r="B32" i="5"/>
  <c r="C30" i="5"/>
  <c r="G32" i="5"/>
  <c r="D29" i="5"/>
  <c r="G31" i="5"/>
  <c r="E34" i="5"/>
  <c r="H30" i="5"/>
  <c r="B30" i="5"/>
  <c r="D34" i="5"/>
  <c r="G29" i="5"/>
  <c r="C33" i="5"/>
  <c r="C34" i="5"/>
  <c r="B29" i="5"/>
  <c r="O47" i="5"/>
  <c r="O49" i="5"/>
  <c r="O51" i="5"/>
  <c r="P47" i="5"/>
  <c r="N50" i="5"/>
  <c r="R52" i="5"/>
  <c r="S48" i="5"/>
  <c r="S50" i="5"/>
  <c r="S52" i="5"/>
  <c r="P50" i="5"/>
  <c r="R49" i="5"/>
  <c r="Q51" i="5"/>
  <c r="M49" i="5"/>
  <c r="N52" i="5"/>
  <c r="R48" i="5"/>
  <c r="S51" i="5"/>
  <c r="Q48" i="5"/>
  <c r="N49" i="5"/>
  <c r="N51" i="5"/>
  <c r="O52" i="5"/>
  <c r="Q49" i="5"/>
  <c r="M47" i="5"/>
  <c r="P49" i="5"/>
  <c r="M52" i="5"/>
  <c r="S49" i="5"/>
  <c r="R51" i="5"/>
  <c r="P48" i="5"/>
  <c r="M51" i="5"/>
  <c r="O48" i="5"/>
  <c r="P51" i="5"/>
  <c r="N48" i="5"/>
  <c r="Q50" i="5"/>
  <c r="M48" i="5"/>
  <c r="N47" i="5"/>
  <c r="P11" i="5"/>
  <c r="S13" i="5"/>
  <c r="S11" i="5"/>
  <c r="N15" i="5"/>
  <c r="P12" i="5"/>
  <c r="O16" i="5"/>
  <c r="O14" i="5"/>
  <c r="H15" i="5"/>
  <c r="B12" i="5"/>
  <c r="F14" i="5"/>
  <c r="H13" i="5"/>
  <c r="P29" i="5" l="1"/>
  <c r="P31" i="5"/>
  <c r="R34" i="5"/>
  <c r="R31" i="5"/>
  <c r="S30" i="5"/>
  <c r="P30" i="5"/>
  <c r="S34" i="5"/>
  <c r="Q32" i="5"/>
  <c r="P32" i="5"/>
  <c r="C12" i="5"/>
  <c r="B15" i="5"/>
  <c r="S41" i="5"/>
  <c r="O15" i="5"/>
  <c r="M15" i="5"/>
  <c r="S42" i="5"/>
  <c r="B16" i="5"/>
  <c r="P41" i="5"/>
  <c r="R38" i="5"/>
  <c r="P38" i="5"/>
  <c r="Q41" i="5"/>
  <c r="Q43" i="5"/>
  <c r="E13" i="5"/>
  <c r="D16" i="5"/>
  <c r="M39" i="5"/>
  <c r="F16" i="5"/>
  <c r="N40" i="5"/>
  <c r="C16" i="5"/>
  <c r="E12" i="5"/>
  <c r="O11" i="5"/>
  <c r="M11" i="5"/>
  <c r="G7" i="4"/>
  <c r="P61" i="3"/>
  <c r="R42" i="5"/>
  <c r="R40" i="5"/>
  <c r="B13" i="5"/>
  <c r="E16" i="5"/>
  <c r="R43" i="5"/>
  <c r="B14" i="5"/>
  <c r="K7" i="4"/>
  <c r="R61" i="3"/>
  <c r="R139" i="3" s="1"/>
  <c r="R162" i="3" s="1"/>
  <c r="Q22" i="5"/>
  <c r="N25" i="5"/>
  <c r="M23" i="5"/>
  <c r="O25" i="5"/>
  <c r="S23" i="5"/>
  <c r="R23" i="5"/>
  <c r="S22" i="5"/>
  <c r="N20" i="5"/>
  <c r="S21" i="5"/>
  <c r="R21" i="5"/>
  <c r="M20" i="5"/>
  <c r="R24" i="5"/>
  <c r="P21" i="5"/>
  <c r="S25" i="5"/>
  <c r="P22" i="5"/>
  <c r="Q21" i="5"/>
  <c r="N22" i="5"/>
  <c r="N21" i="5"/>
  <c r="Q25" i="5"/>
  <c r="P25" i="5"/>
  <c r="M24" i="5"/>
  <c r="N23" i="5"/>
  <c r="S20" i="5"/>
  <c r="M25" i="5"/>
  <c r="M21" i="5"/>
  <c r="O23" i="5"/>
  <c r="Q20" i="5"/>
  <c r="P20" i="5"/>
  <c r="O20" i="5"/>
  <c r="Q24" i="5"/>
  <c r="S24" i="5"/>
  <c r="P24" i="5"/>
  <c r="Q23" i="5"/>
  <c r="R22" i="5"/>
  <c r="O21" i="5"/>
  <c r="O24" i="5"/>
  <c r="R25" i="5"/>
  <c r="N24" i="5"/>
  <c r="M22" i="5"/>
  <c r="O22" i="5"/>
  <c r="R20" i="5"/>
  <c r="P23" i="5"/>
  <c r="F21" i="5"/>
  <c r="B23" i="5"/>
  <c r="G20" i="5"/>
  <c r="D21" i="5"/>
  <c r="G21" i="5"/>
  <c r="H20" i="5"/>
  <c r="H24" i="5"/>
  <c r="B24" i="5"/>
  <c r="G25" i="5"/>
  <c r="F20" i="5"/>
  <c r="G24" i="5"/>
  <c r="H21" i="5"/>
  <c r="H25" i="5"/>
  <c r="H23" i="5"/>
  <c r="B21" i="5"/>
  <c r="C23" i="5"/>
  <c r="C22" i="5"/>
  <c r="B25" i="5"/>
  <c r="F25" i="5"/>
  <c r="D24" i="5"/>
  <c r="E24" i="5"/>
  <c r="E23" i="5"/>
  <c r="H22" i="5"/>
  <c r="N32" i="5"/>
  <c r="O57" i="5"/>
  <c r="O61" i="5"/>
  <c r="P59" i="5"/>
  <c r="Q57" i="5"/>
  <c r="R59" i="5"/>
  <c r="O58" i="5"/>
  <c r="S56" i="5"/>
  <c r="Q42" i="5"/>
  <c r="S31" i="5"/>
  <c r="Q33" i="5"/>
  <c r="Q29" i="5"/>
  <c r="P34" i="5"/>
  <c r="R30" i="5"/>
  <c r="O42" i="5"/>
  <c r="D13" i="5"/>
  <c r="N60" i="5"/>
  <c r="S57" i="5"/>
  <c r="R61" i="5"/>
  <c r="R56" i="5"/>
  <c r="Q60" i="5"/>
  <c r="P58" i="5"/>
  <c r="P61" i="5"/>
  <c r="P57" i="5"/>
  <c r="Q59" i="5"/>
  <c r="M61" i="5"/>
  <c r="Q34" i="5"/>
  <c r="Q30" i="5"/>
  <c r="S32" i="5"/>
  <c r="N34" i="5"/>
  <c r="S58" i="5"/>
  <c r="Q56" i="5"/>
  <c r="M59" i="5"/>
  <c r="S59" i="5"/>
  <c r="P56" i="5"/>
  <c r="N61" i="5"/>
  <c r="R32" i="5"/>
  <c r="O60" i="5"/>
  <c r="Q58" i="5"/>
  <c r="N59" i="5"/>
  <c r="S61" i="5"/>
  <c r="M56" i="5"/>
  <c r="S60" i="5"/>
  <c r="N58" i="5"/>
  <c r="N56" i="5"/>
  <c r="R29" i="5"/>
  <c r="Q38" i="5"/>
  <c r="S33" i="5"/>
  <c r="S29" i="5"/>
  <c r="Q31" i="5"/>
  <c r="S43" i="5"/>
  <c r="T61" i="3"/>
  <c r="O7" i="4"/>
  <c r="O8" i="4" s="1"/>
  <c r="C8" i="4"/>
  <c r="K8" i="4"/>
  <c r="E56" i="5"/>
  <c r="D56" i="5"/>
  <c r="D60" i="5"/>
  <c r="B57" i="5"/>
  <c r="H57" i="5"/>
  <c r="E60" i="5"/>
  <c r="F61" i="5"/>
  <c r="B59" i="5"/>
  <c r="D58" i="5"/>
  <c r="D61" i="5"/>
  <c r="G57" i="5"/>
  <c r="G59" i="5"/>
  <c r="E61" i="5"/>
  <c r="B58" i="5"/>
  <c r="F56" i="5"/>
  <c r="E57" i="5"/>
  <c r="D59" i="5"/>
  <c r="C61" i="5"/>
  <c r="G60" i="5"/>
  <c r="B60" i="5"/>
  <c r="B56" i="5"/>
  <c r="F58" i="5"/>
  <c r="H59" i="5"/>
  <c r="C57" i="5"/>
  <c r="C60" i="5"/>
  <c r="G61" i="5"/>
  <c r="F57" i="5"/>
  <c r="H61" i="5"/>
  <c r="E58" i="5"/>
  <c r="H56" i="5"/>
  <c r="D57" i="5"/>
  <c r="E59" i="5"/>
  <c r="F59" i="5"/>
  <c r="C58" i="5"/>
  <c r="C59" i="5"/>
  <c r="H58" i="5"/>
  <c r="G58" i="5"/>
  <c r="G56" i="5"/>
  <c r="B61" i="5"/>
  <c r="F60" i="5"/>
  <c r="C56" i="5"/>
  <c r="H60" i="5"/>
  <c r="B47" i="5"/>
  <c r="D48" i="5"/>
  <c r="E49" i="5"/>
  <c r="B51" i="5"/>
  <c r="D52" i="5"/>
  <c r="C47" i="5"/>
  <c r="F48" i="5"/>
  <c r="B50" i="5"/>
  <c r="E51" i="5"/>
  <c r="F52" i="5"/>
  <c r="B49" i="5"/>
  <c r="D47" i="5"/>
  <c r="B48" i="5"/>
  <c r="D49" i="5"/>
  <c r="F50" i="5"/>
  <c r="C52" i="5"/>
  <c r="D51" i="5"/>
  <c r="H52" i="5"/>
  <c r="G8" i="4"/>
  <c r="G43" i="5"/>
  <c r="F38" i="5"/>
  <c r="F49" i="5"/>
  <c r="H42" i="5"/>
  <c r="F51" i="5"/>
  <c r="F40" i="5"/>
  <c r="B43" i="5"/>
  <c r="C50" i="5"/>
  <c r="C51" i="5"/>
  <c r="C48" i="5"/>
  <c r="G47" i="5"/>
  <c r="G51" i="5"/>
  <c r="K25" i="4"/>
  <c r="G39" i="5"/>
  <c r="E48" i="5"/>
  <c r="C38" i="5"/>
  <c r="F47" i="5"/>
  <c r="E52" i="5"/>
  <c r="P139" i="3"/>
  <c r="P162" i="3" s="1"/>
  <c r="G49" i="5"/>
  <c r="Q39" i="5"/>
  <c r="P42" i="5"/>
  <c r="N39" i="5"/>
  <c r="P43" i="5"/>
  <c r="N43" i="5"/>
  <c r="M38" i="5"/>
  <c r="M40" i="5"/>
  <c r="M42" i="5"/>
  <c r="P39" i="5"/>
  <c r="R41" i="5"/>
  <c r="N42" i="5"/>
  <c r="O40" i="5"/>
  <c r="S40" i="5"/>
  <c r="S38" i="5"/>
  <c r="O39" i="5"/>
  <c r="O41" i="5"/>
  <c r="O43" i="5"/>
  <c r="H34" i="5"/>
  <c r="E31" i="5"/>
  <c r="G40" i="5"/>
  <c r="E43" i="5"/>
  <c r="D41" i="5"/>
  <c r="B42" i="5"/>
  <c r="F41" i="5"/>
  <c r="E41" i="5"/>
  <c r="H41" i="5"/>
  <c r="H39" i="5"/>
  <c r="H38" i="5"/>
  <c r="C39" i="5"/>
  <c r="G41" i="5"/>
  <c r="B39" i="5"/>
  <c r="D43" i="5"/>
  <c r="E38" i="5"/>
  <c r="H43" i="5"/>
  <c r="D39" i="5"/>
  <c r="B38" i="5"/>
  <c r="E40" i="5"/>
  <c r="C43" i="5"/>
  <c r="F43" i="5"/>
  <c r="G42" i="5"/>
  <c r="E50" i="5"/>
  <c r="E47" i="5"/>
  <c r="G48" i="5"/>
  <c r="H40" i="5"/>
  <c r="F39" i="5"/>
  <c r="G52" i="5"/>
  <c r="H49" i="5"/>
  <c r="G50" i="5"/>
  <c r="E42" i="5"/>
  <c r="E39" i="5"/>
  <c r="Q40" i="5"/>
  <c r="O38" i="5"/>
  <c r="B41" i="5"/>
  <c r="B40" i="5"/>
  <c r="H51" i="5"/>
  <c r="N38" i="5"/>
  <c r="D50" i="5"/>
  <c r="F42" i="5"/>
  <c r="C40" i="5"/>
  <c r="H47" i="5"/>
  <c r="B52" i="5"/>
  <c r="H48" i="5"/>
  <c r="P40" i="5"/>
  <c r="M43" i="5"/>
  <c r="H50" i="5"/>
  <c r="C41" i="5"/>
  <c r="D38" i="5"/>
  <c r="S39" i="5"/>
  <c r="D42" i="5"/>
  <c r="M41" i="5"/>
  <c r="C42" i="5"/>
  <c r="N41" i="5"/>
  <c r="C49" i="5"/>
  <c r="S47" i="5"/>
  <c r="Q47" i="5"/>
  <c r="Q52" i="5"/>
  <c r="R47" i="5"/>
  <c r="G38" i="5"/>
  <c r="G12" i="5"/>
  <c r="E15" i="5"/>
  <c r="E21" i="5"/>
  <c r="C24" i="5"/>
  <c r="G11" i="5"/>
  <c r="F13" i="5"/>
  <c r="F15" i="5"/>
  <c r="H11" i="5"/>
  <c r="E14" i="5"/>
  <c r="B20" i="5"/>
  <c r="E22" i="5"/>
  <c r="C25" i="5"/>
  <c r="N31" i="5"/>
  <c r="R16" i="5"/>
  <c r="O33" i="5"/>
  <c r="O31" i="5"/>
  <c r="O29" i="5"/>
  <c r="M33" i="5"/>
  <c r="M31" i="5"/>
  <c r="M29" i="5"/>
  <c r="S15" i="5"/>
  <c r="O13" i="5"/>
  <c r="P16" i="5"/>
  <c r="N13" i="5"/>
  <c r="Q15" i="5"/>
  <c r="M13" i="5"/>
  <c r="P33" i="5"/>
  <c r="N12" i="5"/>
  <c r="F23" i="5"/>
  <c r="B22" i="5"/>
  <c r="N30" i="5"/>
  <c r="D22" i="5"/>
  <c r="F22" i="5"/>
  <c r="F12" i="5"/>
  <c r="D23" i="5"/>
  <c r="N29" i="5"/>
  <c r="D20" i="5"/>
  <c r="R14" i="5"/>
  <c r="B11" i="5"/>
  <c r="R57" i="5"/>
  <c r="P60" i="5"/>
  <c r="M58" i="5"/>
  <c r="O56" i="5"/>
  <c r="R60" i="5"/>
  <c r="N57" i="5"/>
  <c r="O59" i="5"/>
  <c r="Q61" i="5"/>
  <c r="R58" i="5"/>
  <c r="M60" i="5"/>
  <c r="O25" i="4"/>
  <c r="F11" i="5"/>
  <c r="C14" i="5"/>
  <c r="G16" i="5"/>
  <c r="G22" i="5"/>
  <c r="E25" i="5"/>
  <c r="H12" i="5"/>
  <c r="H14" i="5"/>
  <c r="H16" i="5"/>
  <c r="C13" i="5"/>
  <c r="G15" i="5"/>
  <c r="C21" i="5"/>
  <c r="G23" i="5"/>
  <c r="N16" i="5"/>
  <c r="R33" i="5"/>
  <c r="N14" i="5"/>
  <c r="M34" i="5"/>
  <c r="M32" i="5"/>
  <c r="M30" i="5"/>
  <c r="O34" i="5"/>
  <c r="O32" i="5"/>
  <c r="O30" i="5"/>
  <c r="Q16" i="5"/>
  <c r="Q14" i="5"/>
  <c r="M12" i="5"/>
  <c r="P14" i="5"/>
  <c r="N11" i="5"/>
  <c r="S14" i="5"/>
  <c r="Q11" i="5"/>
  <c r="N33" i="5"/>
  <c r="C20" i="5"/>
  <c r="D25" i="5"/>
  <c r="E20" i="5"/>
  <c r="F24" i="5"/>
  <c r="P13" i="5"/>
  <c r="O61" i="3"/>
  <c r="O139" i="3" s="1"/>
  <c r="C25" i="4"/>
  <c r="G25" i="4"/>
  <c r="T139" i="3"/>
  <c r="T162" i="3" s="1"/>
  <c r="C29" i="4"/>
  <c r="G31" i="4" l="1"/>
  <c r="K31" i="4"/>
  <c r="O31" i="4"/>
  <c r="C31" i="4"/>
</calcChain>
</file>

<file path=xl/sharedStrings.xml><?xml version="1.0" encoding="utf-8"?>
<sst xmlns="http://schemas.openxmlformats.org/spreadsheetml/2006/main" count="618" uniqueCount="244">
  <si>
    <t>Strengthening Montana Career Pathways 2017-2018 Application</t>
  </si>
  <si>
    <r>
      <rPr>
        <b/>
        <sz val="11"/>
        <color theme="1"/>
        <rFont val="Calibri"/>
        <family val="2"/>
        <scheme val="minor"/>
      </rPr>
      <t>Program:</t>
    </r>
    <r>
      <rPr>
        <sz val="11"/>
        <color theme="1"/>
        <rFont val="Calibri"/>
        <family val="2"/>
        <scheme val="minor"/>
      </rPr>
      <t xml:space="preserve"> Reserve Fund: Sub-grant of Carl D. Perkins Vocational and Technical Education Act of 2006, Title I.</t>
    </r>
  </si>
  <si>
    <r>
      <rPr>
        <b/>
        <sz val="11"/>
        <color theme="1"/>
        <rFont val="Calibri"/>
        <family val="2"/>
        <scheme val="minor"/>
      </rPr>
      <t>Program Manager:</t>
    </r>
    <r>
      <rPr>
        <sz val="11"/>
        <color theme="1"/>
        <rFont val="Calibri"/>
        <family val="2"/>
        <scheme val="minor"/>
      </rPr>
      <t xml:space="preserve"> Amy Williams</t>
    </r>
  </si>
  <si>
    <r>
      <rPr>
        <b/>
        <sz val="11"/>
        <color theme="1"/>
        <rFont val="Calibri"/>
        <family val="2"/>
        <scheme val="minor"/>
      </rPr>
      <t>Phone:</t>
    </r>
    <r>
      <rPr>
        <sz val="11"/>
        <color theme="1"/>
        <rFont val="Calibri"/>
        <family val="2"/>
        <scheme val="minor"/>
      </rPr>
      <t xml:space="preserve"> 406-994-3991</t>
    </r>
  </si>
  <si>
    <r>
      <rPr>
        <b/>
        <sz val="11"/>
        <color theme="1"/>
        <rFont val="Calibri"/>
        <family val="2"/>
        <scheme val="minor"/>
      </rPr>
      <t>Email:</t>
    </r>
    <r>
      <rPr>
        <sz val="11"/>
        <color theme="1"/>
        <rFont val="Calibri"/>
        <family val="2"/>
        <scheme val="minor"/>
      </rPr>
      <t xml:space="preserve"> amy.williams12@montana.edu</t>
    </r>
  </si>
  <si>
    <t>Campus:</t>
  </si>
  <si>
    <t>Gallatin College</t>
  </si>
  <si>
    <t>Grant Year:</t>
  </si>
  <si>
    <t>Perkins Program Coordinator/Grant Manager:</t>
  </si>
  <si>
    <t>Last Name:</t>
  </si>
  <si>
    <t>Gray</t>
  </si>
  <si>
    <t>First Name:</t>
  </si>
  <si>
    <t xml:space="preserve">Stephanie </t>
  </si>
  <si>
    <t>Address:</t>
  </si>
  <si>
    <t>City:</t>
  </si>
  <si>
    <t>Bozeman</t>
  </si>
  <si>
    <t>State:</t>
  </si>
  <si>
    <t>MT</t>
  </si>
  <si>
    <t>Zip Code:</t>
  </si>
  <si>
    <t>Phone:</t>
  </si>
  <si>
    <t>406-994-5256</t>
  </si>
  <si>
    <t>Extension:</t>
  </si>
  <si>
    <t>Fax:</t>
  </si>
  <si>
    <t>Email:</t>
  </si>
  <si>
    <t>Stephanie.Gray2@montana.edu</t>
  </si>
  <si>
    <t xml:space="preserve">Pathway Coordinator: (required staff for grant recipients) </t>
  </si>
  <si>
    <t>Fiscal Manager:</t>
  </si>
  <si>
    <t>Geyer</t>
  </si>
  <si>
    <t>Julie</t>
  </si>
  <si>
    <t>406-994-</t>
  </si>
  <si>
    <t>Additional Perkins Contact (if applicable):</t>
  </si>
  <si>
    <t>Klopp</t>
  </si>
  <si>
    <t>Dayna</t>
  </si>
  <si>
    <t>406-994-5553</t>
  </si>
  <si>
    <t>Dayna.Klopp@montana.edu</t>
  </si>
  <si>
    <t>Other Staff to be notified of grant issues:</t>
  </si>
  <si>
    <t>Please provide the email addresses, names and titles of people on your campus to be notified of grant issues</t>
  </si>
  <si>
    <t>Name:</t>
  </si>
  <si>
    <t>Title:</t>
  </si>
  <si>
    <t>Email Address:</t>
  </si>
  <si>
    <t>Abstract: Proposed Scope of Work (250 word summary of the work proposed in the grant application narrative questions below)</t>
  </si>
  <si>
    <t>What Montana Career Pathways will your grant address (minimum of three from list provided in the RFP)?</t>
  </si>
  <si>
    <t>What dual enrollment courses will be targeted for growth and how do they support Montana Career Pathways? (please identify with course name and number, i.e. College Writing I, WRIT 101)</t>
  </si>
  <si>
    <t xml:space="preserve">In what way(s) will you work to expand DE (grow existing, add new schools, add new courses, building high-value packages of credit, etc.)? </t>
  </si>
  <si>
    <t>What high schools or programs will you work with? Are these existing or new partnerships? Which courses will be added or worked on at each high school?</t>
  </si>
  <si>
    <t xml:space="preserve">How does your proposed work increase access to dual enrollment for Montana’s small and rural schools?  </t>
  </si>
  <si>
    <t>What campus staff will work on this project and in what capacity?</t>
  </si>
  <si>
    <t xml:space="preserve">What is the timeline for your proposed work? Please summarize here and break down activities by quarter in the space provided below. </t>
  </si>
  <si>
    <t xml:space="preserve">Q1 Activities: What specific activities will be conducted to support Montana Career Pathways?  </t>
  </si>
  <si>
    <t xml:space="preserve">Q2 Activities: What specific activities will be conducted to support Montana Career Pathways?  </t>
  </si>
  <si>
    <t xml:space="preserve">Q3 Activities: What specific activities will be conducted to support Montana Career Pathways?  </t>
  </si>
  <si>
    <t xml:space="preserve">Q4 Activities: What specific activities will be conducted to support Montana Career Pathways?  </t>
  </si>
  <si>
    <t xml:space="preserve">List any activities not already accounted for that your program will implement (or continue to support) to further enhance Montana Career Pathways. </t>
  </si>
  <si>
    <t xml:space="preserve">Does your campus have previous experience working in CTE dual enrollment, and or career pathways? If yes, explain. </t>
  </si>
  <si>
    <t xml:space="preserve">What professional development will program staff attend to support their implementation of the grant objectives? </t>
  </si>
  <si>
    <t xml:space="preserve">Are there any other expenditures proposed that have not already been accounted for in the previous questions? If yes, explain their role in meeting the grant objective.  </t>
  </si>
  <si>
    <t xml:space="preserve">Are there other funds and/or initiatives that will support this work?  Is all proposed work dependent on an award? </t>
  </si>
  <si>
    <t>Other comments (optional)</t>
  </si>
  <si>
    <t>Requested Award Amount</t>
  </si>
  <si>
    <t>Administrative Costs:</t>
  </si>
  <si>
    <t>Federal Guidelines state that no more than 5% of project funds can go to administration and indirect costs.</t>
  </si>
  <si>
    <t xml:space="preserve"> The maximum allowed for the institution is:</t>
  </si>
  <si>
    <t>Please indicate if your campus will be using 5% for administrative/indirect costs:</t>
  </si>
  <si>
    <t>(This amount will be taken out of your current budget)</t>
  </si>
  <si>
    <t>Describe proposed administrative costs here, including the person performing the tasks and what they will be doing:</t>
  </si>
  <si>
    <t xml:space="preserve">Personnel Services: </t>
  </si>
  <si>
    <t>Date:</t>
  </si>
  <si>
    <t>Salary and Hourly Wages:</t>
  </si>
  <si>
    <t>Requested/Approved Funding</t>
  </si>
  <si>
    <t>Amendment #1</t>
  </si>
  <si>
    <t>Comments/Description of Changes:</t>
  </si>
  <si>
    <t>Amendment #2</t>
  </si>
  <si>
    <t>Amendment #3</t>
  </si>
  <si>
    <t>Begin Quarter</t>
  </si>
  <si>
    <t>End Quarter</t>
  </si>
  <si>
    <t>Expenditure Code:</t>
  </si>
  <si>
    <t>Line Item Detail Description:</t>
  </si>
  <si>
    <t>Amount:</t>
  </si>
  <si>
    <t>Quarter 1</t>
  </si>
  <si>
    <t>Quarter 4</t>
  </si>
  <si>
    <t>Total Salary and Hourly Wages:</t>
  </si>
  <si>
    <t>Employee Benefits (FICA, Retirement, WC, SUE)</t>
  </si>
  <si>
    <t>Employee Benefits</t>
  </si>
  <si>
    <t>Total Employee Benefits:</t>
  </si>
  <si>
    <t>Health Insurance: Annual Premium times % of FTE</t>
  </si>
  <si>
    <t>Total Health Insurance:</t>
  </si>
  <si>
    <t>Total Personnel Services:</t>
  </si>
  <si>
    <t>Operating Expenditures:</t>
  </si>
  <si>
    <t>Other Services: (Contracted Services/Printing/Honorariums/Other Providers)</t>
  </si>
  <si>
    <t>Total Other Services:</t>
  </si>
  <si>
    <t>Supplies and Materials (Books and Reference Material/Office Supplies/CTE Classroom Supplies/Software/Minor Equipment)</t>
  </si>
  <si>
    <t>Quarter 2</t>
  </si>
  <si>
    <t>Total Supplies and Materials:</t>
  </si>
  <si>
    <t>Communications: (Telephone/Postage and Mailing)</t>
  </si>
  <si>
    <t>Postage and Mailing</t>
  </si>
  <si>
    <t>Total Communications:</t>
  </si>
  <si>
    <t xml:space="preserve">Travel: </t>
  </si>
  <si>
    <t>Travel</t>
  </si>
  <si>
    <t>Total Travel:</t>
  </si>
  <si>
    <t>Other Expenditures (Dues/Subscriptions/Conference &amp; Training Registration/Meeting Rooms):</t>
  </si>
  <si>
    <t>Project #:</t>
  </si>
  <si>
    <t xml:space="preserve">NACEP Dues </t>
  </si>
  <si>
    <t>Total Other Expenditures:</t>
  </si>
  <si>
    <t>Total Direct Costs (Personnel Services plus Operating Costs):</t>
  </si>
  <si>
    <t>Major Equipment:</t>
  </si>
  <si>
    <t>Major Equipment</t>
  </si>
  <si>
    <t>Total Major Equipment:</t>
  </si>
  <si>
    <t>Total Indirect Costs: Cannot exceed the 5% cap</t>
  </si>
  <si>
    <t>Total Grant Award (Direct Costs+ Major Equipment + Indirect Costs):</t>
  </si>
  <si>
    <t>Amendment Date:</t>
  </si>
  <si>
    <t>Original Budget (Do not edit)</t>
  </si>
  <si>
    <t>Expenditure Items:</t>
  </si>
  <si>
    <t>Amount</t>
  </si>
  <si>
    <t>Personnel Services</t>
  </si>
  <si>
    <t>Salaries</t>
  </si>
  <si>
    <t>Hourly Wages</t>
  </si>
  <si>
    <t>Total Personnel Services</t>
  </si>
  <si>
    <t>Operating Expenses</t>
  </si>
  <si>
    <t>Contracted Services</t>
  </si>
  <si>
    <t>Audit Costs</t>
  </si>
  <si>
    <t>Printing</t>
  </si>
  <si>
    <t>Consumable Supplies</t>
  </si>
  <si>
    <t>Minor Equipment</t>
  </si>
  <si>
    <t>Telephone</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</si>
  <si>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</si>
  <si>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</si>
  <si>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</si>
  <si>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</si>
  <si>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</si>
  <si>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</si>
  <si>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</si>
  <si>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</si>
  <si>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</si>
  <si>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</si>
  <si>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r>
      <t xml:space="preserve">The budget roll ups are populated by the entries on your Budget &amp; Amendment tabs - </t>
    </r>
    <r>
      <rPr>
        <b/>
        <sz val="11"/>
        <color rgb="FFC00000"/>
        <rFont val="Calibri"/>
        <family val="2"/>
        <scheme val="minor"/>
      </rPr>
      <t>please do not edit</t>
    </r>
  </si>
  <si>
    <t>Perkins/Pathways Calendar FY 2017 - 2018</t>
  </si>
  <si>
    <t>http://www.vertex42.com/calendars/school-calendar.html</t>
  </si>
  <si>
    <t>© 2013 Vertex42 LLC</t>
  </si>
  <si>
    <t>Fall</t>
  </si>
  <si>
    <t>Start Day:</t>
  </si>
  <si>
    <t>"Perkins/Pathways Calendar"</t>
  </si>
  <si>
    <t>July</t>
  </si>
  <si>
    <t>January</t>
  </si>
  <si>
    <t>PERKINS DATES</t>
  </si>
  <si>
    <t>Pathways &amp; DE Coordinators Call 1:30 pm</t>
  </si>
  <si>
    <t>Pathways DATES</t>
  </si>
  <si>
    <t>Perkins Coordinators Call 9:00 am</t>
  </si>
  <si>
    <t>PERKINS &amp; Pathways DATES</t>
  </si>
  <si>
    <t>Perkins Fiscal Year 2017 Begins</t>
  </si>
  <si>
    <t>Perkins &amp; Pathways Quarter 2 Reports Due</t>
  </si>
  <si>
    <t xml:space="preserve">Perkins Accountability Data Submitted to </t>
  </si>
  <si>
    <t xml:space="preserve">Data Specialist </t>
  </si>
  <si>
    <t>August</t>
  </si>
  <si>
    <t>February</t>
  </si>
  <si>
    <t xml:space="preserve">Final Fiscal report and Final Narrative due </t>
  </si>
  <si>
    <t>PERKINS and Pathways RFP Released</t>
  </si>
  <si>
    <t>2016-2017</t>
  </si>
  <si>
    <t>September</t>
  </si>
  <si>
    <t>March</t>
  </si>
  <si>
    <t>8-9</t>
  </si>
  <si>
    <t>Pathways Coordinator Training - Tentative</t>
  </si>
  <si>
    <t>21-22</t>
  </si>
  <si>
    <t>Pathways Coordinator Training - Helena</t>
  </si>
  <si>
    <t>TBA</t>
  </si>
  <si>
    <t>Peer Writing Workshops</t>
  </si>
  <si>
    <t>October</t>
  </si>
  <si>
    <t>April</t>
  </si>
  <si>
    <t>4-5</t>
  </si>
  <si>
    <t>Perkins Training - Helena (date may change)</t>
  </si>
  <si>
    <t>Perkins &amp; Pathways Quarter 1 Reports Due</t>
  </si>
  <si>
    <t>Perkins &amp; Pathways Quarter 3 Reports Due</t>
  </si>
  <si>
    <t>November</t>
  </si>
  <si>
    <t>May</t>
  </si>
  <si>
    <t>Technical Skills Assessments Due 15-16</t>
  </si>
  <si>
    <t>Local Perkins Apps Due</t>
  </si>
  <si>
    <t>Student Enrollment Data Due 15-16</t>
  </si>
  <si>
    <t>December</t>
  </si>
  <si>
    <t>June</t>
  </si>
  <si>
    <t>Deadline for major equipment orders</t>
  </si>
  <si>
    <t>Perkins Fiscal Year 2017 Ends</t>
  </si>
  <si>
    <t xml:space="preserve">The applicant will comply with the requirements of P.L 109-270 (the Carl D. Perkins Career and Technical Education IV Act of 20016)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viotate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OMB Circular A-102,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Permissable Use of funding for the purposes of Section 135 of P.L. 109-270.
The applicant certifies that they will follow all laws and regulations affecting federal programs as outlined by OMB circulars which apply to your type of institution and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OMB circular A133.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</si>
  <si>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Yes</t>
  </si>
  <si>
    <t>No</t>
  </si>
  <si>
    <t>Quarter 3</t>
  </si>
  <si>
    <t>Ongoing</t>
  </si>
  <si>
    <t xml:space="preserve">NACEP Travel to Washington DC: Flight $600, Lodging 4 nights x $150 = $600, and 4 days of Per Diem x $41=$164. For a total of $1,364 </t>
  </si>
  <si>
    <t xml:space="preserve">MT ACTE - Fairmont 2 nights $150 per night = $300, rental car 2 days x $32=$64, Mileage 199/30mpg=7gallons x $3.30 = $23 for gas, 2 days per diem x $23 = $46.  For a total travel budget of $433. </t>
  </si>
  <si>
    <t>Dorgan</t>
  </si>
  <si>
    <t>First Name: Diane</t>
  </si>
  <si>
    <t>101 Hamilton Hall, PO Box 170515</t>
  </si>
  <si>
    <t>406-994-2646</t>
  </si>
  <si>
    <t xml:space="preserve">dorgan@montana.edu </t>
  </si>
  <si>
    <t>Diane</t>
  </si>
  <si>
    <t xml:space="preserve">Gallatin College currently offers courses and pathway activities in Allied Health, Human Services (Education), Construction and Design, and Technical Trades (Welding, Design Drafting) . This coming grant cycle we will serve and maintain our focus on addressing these same Career Pathway areas while emphasizing work in our newest offering, Culinary Arts and greatly increase the promotion of Allied Health and Education Pathways.  </t>
  </si>
  <si>
    <t xml:space="preserve">The Dual Enrollment Coordinator for Gallatin College  will attend any scheduled statewide Coordinator Trainings (this year scheduled for August 2017), Montana ACTE in October (as a Career Pathways Grant applicant and recipient), NACEP national Conference in Washington DC in October 2017 and, if possible, an ACTE regional conference (if enough funds are available) in spring 2018. </t>
  </si>
  <si>
    <t xml:space="preserve">For this upcoming grant cycle, Gallatin College  will emphasize expanding our use of technological resources for creating dual enrollment growth in Montana Career Pathways such as health science, education and manufacturing/technical trades while promoting dual enrollment offerings in Math, Writing/Communications, and Science courses imbedded in a variety of career pathways. In spring 2018, CTE dual enrollment at Gallatin College will target Computer Science courses (primarily in Bozeman and Belgrade) as a pre-cursor to our new Network Technology Administration CAS program while continuing to add or renew dual credit offerings in Welding and Interior design. We will also focus on new partnerships in Culinary Arts through collaboration with Montana Pro-Start and FCCLA. Laying the groundwork for Allied Health and additional STEM focused dual enrollment coursework in Belgrade and Three Forks will also be an important focus of activity. Through an MSU Department of Education Grant, in Fall 2017 Gallatin College will expand EDU 101US, Teaching and Learning as a dual credit course in rural school districts  across the state (i.e., Big Sandy, Richey, Savage). Similarly, a Title II grant project Reasoning and Inquiry in Mathematics Education (RIME) offers summer 2017 online Math/Math Education graduate credit (in partnership with Montana Tech) for prospective dual enrollment instructors serving to increase Math dual credit courses in rural districts within and beyond our immediate service area (i.e., Livingston, Three Forks). As such, this coming  year Gallatin College strives to rely heavily on  the use of technology to create growth in new areas of program courses while sustaining and expanding previously successful areas of dual enrollment. We look forward to working on and achieving our grant goals/outcomes with a renewed sense of focus and dedication. </t>
  </si>
  <si>
    <t xml:space="preserve">Gallatin College will also offer a supporting partnership role with MSU-Northern in potentially offering M 111 as part of a Department of Labor program initiative promoting pre-apprenticeship coursework in area high schools . </t>
  </si>
  <si>
    <r>
      <rPr>
        <b/>
        <sz val="11"/>
        <color rgb="FFFF0000"/>
        <rFont val="Calibri"/>
        <family val="2"/>
        <scheme val="minor"/>
      </rPr>
      <t>Application Due Date:</t>
    </r>
    <r>
      <rPr>
        <sz val="11"/>
        <color rgb="FFFF0000"/>
        <rFont val="Calibri"/>
        <family val="2"/>
        <scheme val="minor"/>
      </rPr>
      <t xml:space="preserve"> June 1, 2017 at 5pm via email only</t>
    </r>
  </si>
  <si>
    <t>See previous response for targeted, specific growth list. Developing strategic packages of dual enrollment coursework requires the DE Coordinator for Gallatin College to spend significant time on outreach through visiting each high school in the service area and communicating extensively with teachers, counselors, and secondary administrators. This is necessary to maintain current and build expanded relationships between secondary and post-secondary while creating a sequence and combination of coursework that will best benefit high school students. More specifically, through teacher training/professional development efforts planned for FCS secondary instructors this current year (June 2017), Gallatin College will also target growing IDSN 101  Intro to Design at any high schools within the state. Adding Intro to Design courses at schools in conjunction with Design Drafting DDSN coursework in particular (i.e., Park High and Belgrade High)  will give students access to dual credit course pairings  that would most benefit them on their path to completing  post-secondary two year degrees in construction/design fields efficiently.  In addition, promoting expanding the combination of COMX 222 and allied health courses like BIOH 112 &amp; BIOH 113  with secondary partners in Belgrade and Park High School for instance will provide students a faster track toward completing allied health based  post-secondary credentials.</t>
  </si>
  <si>
    <r>
      <t>Partner schools in the 2017-18 grant cycle include: Belgrade, Billings Career Center, Bozeman, CMR, Gardiner, Manhattan, Park High School, Petra Academy, Sheridan, Three Forks, West Yellowstone, White Sulphur Springs plus the following</t>
    </r>
    <r>
      <rPr>
        <b/>
        <sz val="12"/>
        <color theme="1"/>
        <rFont val="Calibri"/>
        <family val="2"/>
        <scheme val="minor"/>
      </rPr>
      <t xml:space="preserve"> </t>
    </r>
    <r>
      <rPr>
        <sz val="12"/>
        <color theme="1"/>
        <rFont val="Calibri"/>
        <family val="2"/>
        <scheme val="minor"/>
      </rPr>
      <t>EDU 101US</t>
    </r>
    <r>
      <rPr>
        <b/>
        <sz val="12"/>
        <color theme="1"/>
        <rFont val="Calibri"/>
        <family val="2"/>
        <scheme val="minor"/>
      </rPr>
      <t xml:space="preserve"> </t>
    </r>
    <r>
      <rPr>
        <sz val="12"/>
        <color theme="1"/>
        <rFont val="Calibri"/>
        <family val="2"/>
        <scheme val="minor"/>
      </rPr>
      <t xml:space="preserve">schools (Big Sandy, Chinook, Havre, Lambert,  Malta, Opheim, Saco, Savage, and Sidney with potentially 2-4 more schools added) . Again, see initial targeted growth list for specific courses at each school. Gallatin College will continue to focus outreach on and pursue connections and parterships with schools in our area we have not previously worked with, namely Ennis and Big Sky through strategic outreach efforts and teacher training opportunities in areas like culinary arts and manufacturing  programs. However, the primary emphasis for this grant will be on maintaining and expanding dual credit courses with our current and newest partners. This will include providing support to smaller schools we have new relationships with like West Yellowstone as they have undergone significant changes in administrative leadership but are motivated to create new dual credit opportunities for their students in the future. </t>
    </r>
  </si>
  <si>
    <t xml:space="preserve">The Dual Enrollment Coordinator, Gallatin College Associate Dean, Gallatin College Program Development Manager and faculty/program directors in Culinary Arts, Machining, Design Drafting and Welding will be working on various initiatives and projects this coming grant cycle through teacher training workshops and articulation agreements (Culinary Arts), Manufacturing Day and related events to promote two year education and post-secondary/career readiness for area high school students. </t>
  </si>
  <si>
    <r>
      <t>It is worth reinforcing that the Dual Enrollment Coordinator at Gallatin College will need to rely heavily on technology to aid in managing the growth and geographic barriers inherent in overseeing dual credit in multiple schools both small and large. Meeting this need means continuing to invest in using software like</t>
    </r>
    <r>
      <rPr>
        <b/>
        <sz val="12"/>
        <color theme="1"/>
        <rFont val="Calibri"/>
        <family val="2"/>
        <scheme val="minor"/>
      </rPr>
      <t xml:space="preserve"> Docusign </t>
    </r>
    <r>
      <rPr>
        <sz val="12"/>
        <color theme="1"/>
        <rFont val="Calibri"/>
        <family val="2"/>
        <scheme val="minor"/>
      </rPr>
      <t xml:space="preserve">for expanding ease of access to dual credit documents particularly in partnering with smaller, more isolated high schools (as referenced in a more detailed explanation on benefits of this software for increasing access to Montana's small &amp; rural schools) and managing  program components primarily related to admission and registration and disseminating data. As a supplement to this focus on use of technology, the DE  Coordinator would similarly benefit from upgrading portable technology by purchasing a new tablet or laptop so that she can conduct software (online admission application and Docusign) demos and share then access student admission and registration documents as well as program information from any location. </t>
    </r>
  </si>
  <si>
    <r>
      <t>Diane Dorgan,  Dual Enrollment and Career Pathways Program Manager</t>
    </r>
    <r>
      <rPr>
        <sz val="11"/>
        <color rgb="FFFF0000"/>
        <rFont val="Calibri"/>
        <family val="2"/>
        <scheme val="minor"/>
      </rPr>
      <t xml:space="preserve">  </t>
    </r>
    <r>
      <rPr>
        <sz val="11"/>
        <color theme="1"/>
        <rFont val="Calibri"/>
        <family val="2"/>
        <scheme val="minor"/>
      </rPr>
      <t xml:space="preserve"> 90% of salary (1.0 FTE for Diane Dorgan is $47,004) paid by Pathways to support grant activities. </t>
    </r>
  </si>
  <si>
    <t xml:space="preserve"> DocuSign</t>
  </si>
  <si>
    <t>Spring 2018: Maintain AHMS 144, Medical Terminology at Bozeman High School (Sp 18) and BIOH 113, Human Form and Function at Park High School (Sp 18).  NEW: CSCI 127 Joy and Beauty of Data-brand new MSU course added to Belgrade, Bozeman (tentative), and Petra Academy (Sp 18); maintain CSCI Joy and Beauty of Computing at Bozeman, Belgrade, and Petra Academy. NEW: EDU101 Teaching and Learning at Big Sandy, Chinook (Sp 18), Havre, Lambert, Malta, Opheim, Saco, Savage, Sidney (Fa 17); maintain EDU 101US at Bozeman and Park High School (Fa 17, Sp 18).  IDSN 101, Intro to Design NEW section at CMR GFSD (tentative Sp 18); maintain IDSN 101 at Bozeman High School (Fa 17) and Billings Career Center (Sp 18).  NEW: M 111, Technical Mathematics at Park High School (Fa 17). NEW section M105Q Contemporary Mathematics at Park HS (Sp 18); maintain M 105Q at Bozeman High and West Yellowstone (Sp 18). NEW: WLDG 110/111 Welding Theory and Practice at Bozeman High School (Sp 18), sections re-offered after one year moratorium at Gardiner, Manhattan, and Sheridan High Schools (Sp 18); maintain WLDG 110/111/121 and Belgrade High School (Sp 18), Park (Fa 17), and White Sulphur Springs (Sp 18). NEW: World Languages courses (Elementary SPNS 101/102; GRNM 101,102, FRCH 102) at Bozeman High School (Sp 18); maintain SPNS 101/102 at Three Forks and SPNS 101/102 and GRNM 101/102 at Park High School.  
How do these courses support Montana Career Pathways? The CTE dual credit courses we offer in welding and allied health will continue to promote a pipeline of students interested in manufacturing and health profession based post-secondary certification. Expansion of computer science course options allows high school students to pursue two or four year degrees in several different disciplines (including STEM fields) and prepares them for better career prospects in business, engineering, or information technology related fields. Expanding trade based and general education math courses will give students more opportunities to pursue either manufacturing/workforce based career training or a variety of post-secondary credentials in areas such as social sciences, humanities, education, and business. Interior design and design drafting dual credit provides an entry way into the two year degree programs solely offered by Gallatin College or a gateway for credentials in construction, architecture or manufacturing. Newly added sections of EDU 101US dual credit in rural districts provides a survey to the field of education and promotes exposure for students to post-secondary opportunities in education programs at MSU and throughout the state. While Language courses are not general education courses typically included in pathways, Gallatin College is listing these in the grant information as we are responding to the demands of area high schools and the post-secondary academic department (Modern Languages) to offer dual credit delivery of these courses to prepare students for careers requiring a more diverse skill set &amp; language aptitude. Foreign language is also required for a large number of post-secondary degrees and may ultimately promote a pathway into four year programs like Engineering, Business, and Education since students in these fields should be exposed to another language in order to be competitive employees in our global society.</t>
  </si>
  <si>
    <r>
      <t xml:space="preserve">A significant percentage of growth in Gallatin College dual credit offerings this year will be in rural schools (which in our service area mainly includes Gardiner, Mahnattan, Sheridan, Three Forks, White Sulphur Springs, West Yellowstone) prompted further by participants in the Education grant initiative (adding EDU 101US  dual credit in the rural schools listed in above response). This along with reviving welding dual credit &amp; promoting expanded opportunities in Gardiner, Manhattan and Sheridan high schools helps prioritize and promote increased access to dual credit for students in these rural districts. In the Gallatin College region our small rural schools (listed above) are all able to provide their students access to at least one dual credit course,  so these schools in particular are not necessarily struggling as much as rural schools in some other parts of the state. Lone Peak and Ennis are the only rural schools within our area that have not partnered with Gallatin College for dual enrollment. We continue to have discussions with Ennis and Lone Peak to try and add at least one dual credit course as a starting point. Further commiting to investment in technology software programs like </t>
    </r>
    <r>
      <rPr>
        <b/>
        <sz val="12"/>
        <color theme="1"/>
        <rFont val="Calibri"/>
        <family val="2"/>
        <scheme val="minor"/>
      </rPr>
      <t xml:space="preserve">Docusign </t>
    </r>
    <r>
      <rPr>
        <sz val="12"/>
        <color theme="1"/>
        <rFont val="Calibri"/>
        <family val="2"/>
        <scheme val="minor"/>
      </rPr>
      <t xml:space="preserve">this grant year is a primary way to help rural schools districts across the state easily access, complete and submit integrated documents needed for dual enrollment remotely. Thus, </t>
    </r>
    <r>
      <rPr>
        <b/>
        <sz val="12"/>
        <color theme="1"/>
        <rFont val="Calibri"/>
        <family val="2"/>
        <scheme val="minor"/>
      </rPr>
      <t>Docusign</t>
    </r>
    <r>
      <rPr>
        <sz val="12"/>
        <color theme="1"/>
        <rFont val="Calibri"/>
        <family val="2"/>
        <scheme val="minor"/>
      </rPr>
      <t xml:space="preserve"> aids our partnership with rural schools because it allows easy completion and tracking of forms by removing the hurdles and confusion of dealing with a more cumbersome process and distribution of several different hard copy documents previously filled out (and often misplaced) by students, teachers and parents in small schools. Docusign ensures that dual credit registration is as simple as the click of a few buttons and thus much more efficient when working with students and instructors miles away in harder to reach areas of the state. The electronic transfer and paperwork interface reduces cost and significantly streamlines the process as a whole while also drastically reducing paper waste.  For example, when working with students in several sections of one or more dual credit classes,  the application and two additional documents must be completed, signed and delivered to the home instution. By packaging these steps electronically it allows for improved document tracking and a much quicker turnaround for admitting and registering dual enrollment students from wherever they may be located. Students, parents, and teachers don't have to keep track of, go out of their way to  a physical campus, or mail hard copy paperwork thus saving time and money. Dual Enrollment high school instructors can also easily share their final grades through Docusign in a quick and secure format. This reliance on technology will also free up time to allow the Dual Enrollment Coordinator to focus more on expanding outreach efforts in areas such as promoting pathways and college readiness while emphasizing more supplemental, strategic academic advising for dual enrollment students in smaller schools rather than expending significant efforts, time, and money (i.e. gas or rental car transportation) spent just chasing down and collecting paperwork from multiple students and teachers at a variety of schools.  Gallatin College will not need to add </t>
    </r>
    <r>
      <rPr>
        <u/>
        <sz val="12"/>
        <color theme="1"/>
        <rFont val="Calibri"/>
        <family val="2"/>
        <scheme val="minor"/>
      </rPr>
      <t>any</t>
    </r>
    <r>
      <rPr>
        <sz val="12"/>
        <color theme="1"/>
        <rFont val="Calibri"/>
        <family val="2"/>
        <scheme val="minor"/>
      </rPr>
      <t xml:space="preserve"> additional fees to the admission or enrollment process as we are requesting that grant funding cover our costs for a Docusign subscription only, the cost of which is tailored to the needs and size of my program without supplemental fees built in.  Further, since many of our rural schools can consistently offer or add CTE courses in areas like Design Drafting, Welding or Interior Design, these smaller schools in paticular can also benefit greatly from participating in summer teacher trainings (see Quarter 4 activity information) as we will invite  and include rural high school instructors to participate in these programs.  Another stategy is to</t>
    </r>
    <r>
      <rPr>
        <sz val="12"/>
        <color rgb="FFFF0000"/>
        <rFont val="Calibri"/>
        <family val="2"/>
        <scheme val="minor"/>
      </rPr>
      <t xml:space="preserve"> </t>
    </r>
    <r>
      <rPr>
        <sz val="12"/>
        <rFont val="Calibri"/>
        <family val="2"/>
        <scheme val="minor"/>
      </rPr>
      <t>ultimately purchase and utilize portable cameras and videoconferencing equipment for offering courses remotely as a way to increasing course options in rural schools (Gallatin College would primarily fund this technology internally as it would also benefit increasing access to classes for all of our students, not just for dual credit purposes). In essence, o</t>
    </r>
    <r>
      <rPr>
        <sz val="12"/>
        <color theme="1"/>
        <rFont val="Calibri"/>
        <family val="2"/>
        <scheme val="minor"/>
      </rPr>
      <t xml:space="preserve">ur efforts to provide greater dual credit opportunities to students in rural districts will be a primary goal this year and remain a consistent focus in the future. </t>
    </r>
  </si>
  <si>
    <r>
      <t xml:space="preserve"> Quarter 4 will focus on offering teacher training workshops for secondary instructors in Culinary Arts, CNC Machining, and Design Drafting  (specifically emphasizing Solidworks) so that high school teachers have additional foundational knowledge in their curriculum in order to support well prepared students who may want to pursue post-secondary credentials in CNC Machining,  Culinary Arts, or Design Drafting through Gallatin College. More specifically, these workshops will each be one to two days offered throughout summer of 2018.  The Design Drafting training will target CTE teachers in Belgrade and Park High Schools and emphasize incorporating additional, separate Solid Works courses and content into Design Drafting dual credit courses at these schools (for which the cost of training materials will be funded by local industry in this case). Machining training will address adding cross curriculum content through incorporating Machining lessons into Welding courses. Culinary Arts training will focus on Pro-Start curriciculum alignment between secondary and post-secondary. The latter two will be open to CTE high school instructors state wide. Thus, the Dual Enrollment Coordinator will work with Program Directors and Industry to help narrow down and address industry standards as well as employment skill set needs in each field.  </t>
    </r>
    <r>
      <rPr>
        <sz val="12"/>
        <color rgb="FFFF0000"/>
        <rFont val="Calibri"/>
        <family val="2"/>
        <scheme val="minor"/>
      </rPr>
      <t xml:space="preserve">   </t>
    </r>
  </si>
  <si>
    <r>
      <t>Yes. Since the program's inception, Gallatin College has offered and maintains a higher percentage</t>
    </r>
    <r>
      <rPr>
        <sz val="12"/>
        <color rgb="FFFF0000"/>
        <rFont val="Calibri"/>
        <family val="2"/>
        <scheme val="minor"/>
      </rPr>
      <t xml:space="preserve"> </t>
    </r>
    <r>
      <rPr>
        <sz val="12"/>
        <color theme="1"/>
        <rFont val="Calibri"/>
        <family val="2"/>
        <scheme val="minor"/>
      </rPr>
      <t>of dual enrollment courses  within CTE areas (versus general education courses in a broad array of academic subjects) connected to career pathways most notably in Welding, Interior Design, Design Drafting, Allied Health and Computer Science. In the 2016-17 academic year, of the</t>
    </r>
    <r>
      <rPr>
        <b/>
        <sz val="12"/>
        <color theme="1"/>
        <rFont val="Calibri"/>
        <family val="2"/>
        <scheme val="minor"/>
      </rPr>
      <t xml:space="preserve"> 27</t>
    </r>
    <r>
      <rPr>
        <sz val="12"/>
        <color theme="1"/>
        <rFont val="Calibri"/>
        <family val="2"/>
        <scheme val="minor"/>
      </rPr>
      <t xml:space="preserve"> total dual enrollment courses offered through Gallatin College, </t>
    </r>
    <r>
      <rPr>
        <b/>
        <sz val="12"/>
        <color theme="1"/>
        <rFont val="Calibri"/>
        <family val="2"/>
        <scheme val="minor"/>
      </rPr>
      <t>15</t>
    </r>
    <r>
      <rPr>
        <sz val="12"/>
        <color theme="1"/>
        <rFont val="Calibri"/>
        <family val="2"/>
        <scheme val="minor"/>
      </rPr>
      <t xml:space="preserve"> of these were </t>
    </r>
    <r>
      <rPr>
        <b/>
        <sz val="12"/>
        <color theme="1"/>
        <rFont val="Calibri"/>
        <family val="2"/>
        <scheme val="minor"/>
      </rPr>
      <t>CTE in focus</t>
    </r>
    <r>
      <rPr>
        <sz val="12"/>
        <color theme="1"/>
        <rFont val="Calibri"/>
        <family val="2"/>
        <scheme val="minor"/>
      </rPr>
      <t xml:space="preserve">. Our expansion of course offerings in CTE areas has also significantly contributed to overall growth of student participation in dual enrollment in the past four years from just under 60 students in 2012-13 to 142 in 2013-14 to 215 in 2014-15, around 275 in 2015-16 to currently just over 340 total students this fall and spring. Based on this pattern, we anticipate additional growth in CTE courses and general enrollment numbers this coming academic year.  </t>
    </r>
  </si>
  <si>
    <t xml:space="preserve">Quarter 1 will focus on conducting enrollment &amp; registration sessions for all fall 2017 dual enrollment courses and promoting additional course offerings that pair well for students to follow Career Pathways in the three areas of focused pathways we are targeting. Participate in Montana ACTE and any other related secondary conferences and teacher trainings where new partnerships for dual enrollment can be intiated. </t>
  </si>
  <si>
    <r>
      <t>Quarter 2 will begin the process of enrollment and registration cycles for spring 2018 dual credit courses (when the majority of dual credit courses are offered for credit) and include working on curriculum alignment with our Culinary Arts program and courses offered through Montana Pro-Start or Culinary Arts programs in area high schools. While t</t>
    </r>
    <r>
      <rPr>
        <sz val="12"/>
        <rFont val="Calibri"/>
        <family val="2"/>
        <scheme val="minor"/>
      </rPr>
      <t xml:space="preserve">he Culinary Arts Program Director and the Pro-Start State Director (who sits on the Gallatin College advisory board) both acknowledge that Dual Credit in not easily translated or appropriate for many Culinary and Pro-Start courses, Gallatin College will still target strategic efforts to work on establishing common objectives within the high school and college curricula to create and implement credit bearing dual credit courses in at least one area/foundation course in the program.  This, in turn, is relevant to grant activities and promotes partnerships between secondary and post-secondary and matricualtion into Gallatin College's Culinary Arts program. </t>
    </r>
  </si>
  <si>
    <t xml:space="preserve">Quarter 3 will focus on offering Manufacturing Day (to be scheduled sometime between mid December and January 9th) to expose area high school students to our local manufacturers and related career opportunities and finalizing spring 2018 dual enrollment courses in multiple schools which requires a significant amount of time and resources for the DE Coordinator at Gallatin College. </t>
  </si>
  <si>
    <r>
      <t xml:space="preserve">As Gallatin College expands associate degree and certificate program offerings (i.e., Photonics, Culinary Arts, Network Administration), we will continue to grow and diversify our dual credit offerings this upcoming 2017-18 school year. We expect increases in student enrollment within a wider variety of subject areas and will continue to emphasize maintaining &amp; expanding course offerings in Welding, Interior Design and Allied Health programs. Quarter 1: Formalize fall 2017 dual enrollment course registration promote increasing dual enrollment partnerships in the areas mentioned above by connecting with CTE instructors through the Montana ACTE conference and other secondary educators related fall conferences and events; Quarter 2: Formalize spring 2018 dual enrollment course registration, explore new dual enrollment course opportunities in CULA 102, Intro to Culinary Arts and CULA 105, Food Safety and Sanitation. </t>
    </r>
    <r>
      <rPr>
        <sz val="12"/>
        <rFont val="Calibri"/>
        <family val="2"/>
        <scheme val="minor"/>
      </rPr>
      <t xml:space="preserve"> (see Q2 activity information below). </t>
    </r>
    <r>
      <rPr>
        <sz val="12"/>
        <color theme="1"/>
        <rFont val="Calibri"/>
        <family val="2"/>
        <scheme val="minor"/>
      </rPr>
      <t xml:space="preserve">Quarter 3: Host Manufacturing Day and continue finalizing spring 2018 dual enrollment registration; Quarter 4 Teacher training in Culinary Arts, Design Drafting, and Machining.  In this quarter we will also emphasize laying &amp; finalizing the groundwork for Allied Health and additional STEM and FCS focused dual enrollment coursework namely in Belgrade and Three Forks (M 111, M 105, BIOH 112 &amp; 113, PHYS 103, IDSN 101) for the 2018-19 school year. </t>
    </r>
  </si>
  <si>
    <r>
      <t xml:space="preserve">The first most vital priority for use of additional funds would be to support repurchasing and utilizing </t>
    </r>
    <r>
      <rPr>
        <b/>
        <sz val="12"/>
        <color theme="1"/>
        <rFont val="Calibri"/>
        <family val="2"/>
        <scheme val="minor"/>
      </rPr>
      <t xml:space="preserve"> Docusign </t>
    </r>
    <r>
      <rPr>
        <sz val="12"/>
        <color theme="1"/>
        <rFont val="Calibri"/>
        <family val="2"/>
        <scheme val="minor"/>
      </rPr>
      <t xml:space="preserve">for promoting program management and growth as also noted in the previous answers. With DocuSign, you see timesaving results in hours instead of weeks, save money, and provide great customer service. Docusign also  ensures everything stays secure, legal, and visible, with a complete record keeping storage and audit trail. A supplemental (secondary) need would be investing in an updated tablet or laptop. These purchases would depend on the amount of funds alloted to our program this grant cycle. Further, while not directly tied to grant funding,  the College Launch summer session Early College immersion program is a supporting MSP grant intiative Gallatin College will continue to prioritize for giving high school students access to reduced fee college credits and direct exposure to post secondary on campus (or online) academic programs and rigor. </t>
    </r>
  </si>
  <si>
    <t>Gallatin College CTE faculty for summer teaching training course teaching high school CTE instructors. Gallatin College CTE faculty receive $950 per credit this will be a three credit course-EDCI 598 (Special Topics) Manufacturing Workshop Continuing Education</t>
  </si>
  <si>
    <t xml:space="preserve">Summer 2018 we will offer additional college credit courses targeting available slots to area high school students as part of The College Launch program being piloted this summer 2017 (course offerings this year included WRIT 101W College Writing I, HSTA 160D Intro to the American West, AHMS 144 Medical Terminology, and COLS 103 College Learning Strategies). Enrollment for the pilot year has been extremely small but Gallatin College is committed to consistently scheduling and making available a strategic selection of summer term Early College general education &amp; more choices of CTE courses (on campus and online) for high school students combined with college readiness and student success strategies &amp; programs for these students imbedded into summer session coursework. Even though grant funds are not being utilized for College Launch, this type of summer Early College credit opportunities supports pathways by exposing students to a sampling of potential career fields and post-secondary academic programs in both CTE or broader two or four year college degrees and promotes college readiness by providing a more comprehensive and genuine on campus college experience for high school students. </t>
  </si>
  <si>
    <t>This conference travel was more costly than projected in original budget.</t>
  </si>
  <si>
    <t xml:space="preserve">Travel was less than projected coordinator car pooled and shared a room. </t>
  </si>
  <si>
    <t xml:space="preserve">Slightly more expensive than projected. </t>
  </si>
  <si>
    <t>NACEP dues higher than projected.</t>
  </si>
  <si>
    <t>Slightly more expensive than projected for Surface laptop.</t>
  </si>
  <si>
    <t>4 x $32 rental cars = $128. In town travel $234 total $363.</t>
  </si>
  <si>
    <t xml:space="preserve">ACTE dues was not budgeted in original grant. </t>
  </si>
  <si>
    <t xml:space="preserve">Gallatin College has been trying to offer a SolidWorks training for both faculty and dual enrollment teachers for several summers. Finally we have interest and commitment from dual enrollment instructors and would like to offer this training at a reduced cost to the high school teachers. </t>
  </si>
  <si>
    <t xml:space="preserve">Due to some originally planned activities not occurring or occurring less expensive that projected there is room in the budget to attend this conference. </t>
  </si>
  <si>
    <t>Montana State has contracted with DocuSign unknown to Gallatin College at time of proposal writing.  Therefore Gallatin College will not have any cost associated with DocuSign for these activities. This budget expense is being shifted to consumable supplies and travel.</t>
  </si>
  <si>
    <t xml:space="preserve">All services related to administrative grant activity. Cost for financial reporting offices, technology infrastructure, compliance, auditing, and related tasks to administer the grant. </t>
  </si>
  <si>
    <t>Gallatin College CTE faculty for summer teaching training course to high school CTE instructors. Gallatin College CTE faculty receive $950 per credit this will be a three credit course-EDCI 598 (Special Topics) Culinary Arts Continuing Education.</t>
  </si>
  <si>
    <t xml:space="preserve">1.0 FTE benefits for Diane Dorgan are $7,854.38.  Pathways is paying for 90% of Diane Dorgan's salary and benefits.  </t>
  </si>
  <si>
    <t xml:space="preserve">1.0 FTE Health Insurance for Diane Dorgan is $12,648.  90% of Diane Dorgan's Health Insurance total is  $11,383.  </t>
  </si>
  <si>
    <t xml:space="preserve">Depending on Statewide efforts in MT Career Pathways either Gallatin College will create materials or we will use state materials. Student materials for dual enrollment, career choices and post- secondary opportunities education. </t>
  </si>
  <si>
    <t xml:space="preserve">Surface Laptop to work with students as they register for dual enrollment in rural areas. The policy at MSU/Gallatin College is to replace  IT equipment every 3-4 yrs.  Due to the transitional nature or this work, the coordinator is in multiple high school, a light weight easily transportable laptop or tablet is required to be efficient.  Efficiencies include applications, permissions and continually communication electronically with hundreds of parents and students.  </t>
  </si>
  <si>
    <t>Reimbursement of Cell phone expenses</t>
  </si>
  <si>
    <t>Dual Enrollment growth- In order to grow rural dual enrollment travel is required.  Using historical data total travel miles totaled roughly $512.00 All travel will follow state of Montana rates and policies.</t>
  </si>
  <si>
    <t>State Coordinator training in August 2 nights at SKC Community College x$136= $272,  4 days rental car x $33=$132, mileage = 524/30mpg= 17 gallons x$3.30=$58, 3 days  per diem x $23=$69.  For a total travel budget for this in-state trip of $531</t>
  </si>
  <si>
    <t xml:space="preserve">Training cost for SolidWorks training for Gallatin College Faculty and High School.  Quest Integration offers this training for a cost of $1195 per participant.  Gallatin College we sable to secure a 2 for 1 price.  So for $4,780 Gallatin will be able to host 8 faculty or high school instructors to participate in the 4 day training, that is 8 hours a day.  This is a great opportunity for our area high school instructors. </t>
  </si>
  <si>
    <t xml:space="preserve">Moving this salary line down to training for SolidWorks registration and fees. This change will offer profesional development for faculty and high school dual enrollment teachers. </t>
  </si>
  <si>
    <t xml:space="preserve">Culinary Arts instructor did this work during his annual contract. No additional salary was required. Shifted this funding to SolidWorks professional Devleopment in Registartin and Fees. </t>
  </si>
  <si>
    <t xml:space="preserve"> Additional materials created to explain the MT Career Pathways and Dual Enrollment program. These are materials students can take home to parents, or we can use with counselors or administrators for dual enrollment and MT Career Pathways presentations and discussions. Gallatin College Pathways/Dual Enrollment coordinator comes into contact with hundreds of students, parents, teachers and high school administrators.  Educating all these stakeholders about dual enrollment and the new MT Career Pathways is critical for success and the content is different for each stakholder.   Consumable supplies for Manufacturing Day to be given to visiting students to get  the word out about Dual Enrollment and MT Career Pathways at our separate panel session.  We are projecting there will be over 100 high school participants and 20 Industry experts and would like to offer them materials.  This year manufacturing day will include IT and the Business side of manufacturing so there will be additional students and industry experts helping.  </t>
  </si>
  <si>
    <t xml:space="preserve">Travel to Missoula for MT Chamber International Manufacturing, Apprenticeship, work-based learning conference in May. The Pathways Coordinator, Workforce Development Director and CTE Student Success Advisor will all attend this conference. One Car rental for carpooling, $74, gas $100. Per Diem for all 3 staff $135, dinner, and one full day each.   Hotel for 3 people $420 total or $140 each. Budgeting $800 just in case hotels or milage is over. </t>
  </si>
  <si>
    <t>Bozeman Welding Dual Enrollment Stipend</t>
  </si>
  <si>
    <t xml:space="preserve"> </t>
  </si>
  <si>
    <t xml:space="preserve">There was an error in O:58 in the original award.  $76,191.32 is the correct total Gallatin College was awarded. </t>
  </si>
  <si>
    <t>Approved 4/4/18</t>
  </si>
  <si>
    <t>The stipend is for one dual enrollment teacher (welding at Bzn HS) as compensation for additional work required for teaching dual enrollment, duties and/or responsibilities that require additional time and resources that exceed the normal work load for non-DE CTE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</si>
</sst>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5"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sz val="10"/>
      <name val="Verdana"/>
      <family val="2"/>
    </font>
    <font>
      <sz val="11"/>
      <color rgb="FFFF0000"/>
      <name val="Calibri"/>
      <family val="2"/>
      <scheme val="minor"/>
    </font>
    <font>
      <b/>
      <sz val="11"/>
      <color rgb="FFFF0000"/>
      <name val="Calibri"/>
      <family val="2"/>
      <scheme val="minor"/>
    </font>
    <font>
      <b/>
      <sz val="14"/>
      <name val="Arial"/>
      <family val="2"/>
    </font>
    <font>
      <b/>
      <sz val="10"/>
      <color indexed="16"/>
      <name val="Arial"/>
      <family val="2"/>
    </font>
    <font>
      <u/>
      <sz val="10"/>
      <color indexed="12"/>
      <name val="Verdana"/>
      <family val="2"/>
    </font>
    <font>
      <u/>
      <sz val="8"/>
      <color indexed="12"/>
      <name val="Arial"/>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2"/>
      <name val="Calibri"/>
      <family val="2"/>
      <scheme val="minor"/>
    </font>
    <font>
      <u/>
      <sz val="12"/>
      <color theme="1"/>
      <name val="Calibri"/>
      <family val="2"/>
      <scheme val="minor"/>
    </font>
    <font>
      <sz val="12"/>
      <color rgb="FFFF0000"/>
      <name val="Calibri"/>
      <family val="2"/>
      <scheme val="minor"/>
    </font>
    <font>
      <sz val="11"/>
      <name val="Calibri"/>
      <family val="2"/>
      <scheme val="minor"/>
    </font>
  </fonts>
  <fills count="26">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rgb="FFED6F93"/>
        <bgColor indexed="64"/>
      </patternFill>
    </fill>
    <fill>
      <patternFill patternType="solid">
        <fgColor rgb="FFADF5F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s>
  <cellStyleXfs count="4">
    <xf numFmtId="0" fontId="0" fillId="0" borderId="0"/>
    <xf numFmtId="0" fontId="10" fillId="0" borderId="0"/>
    <xf numFmtId="43" fontId="11" fillId="0" borderId="0" applyFont="0" applyFill="0" applyBorder="0" applyAlignment="0" applyProtection="0"/>
    <xf numFmtId="0" fontId="16" fillId="0" borderId="0" applyNumberFormat="0" applyFill="0" applyBorder="0" applyAlignment="0" applyProtection="0">
      <alignment vertical="top"/>
      <protection locked="0"/>
    </xf>
  </cellStyleXfs>
  <cellXfs count="408">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1" xfId="0" applyFont="1" applyBorder="1"/>
    <xf numFmtId="0" fontId="1" fillId="0" borderId="1" xfId="0" applyFont="1" applyFill="1" applyBorder="1" applyAlignment="1">
      <alignment horizontal="center"/>
    </xf>
    <xf numFmtId="0" fontId="0" fillId="0" borderId="0" xfId="0" applyAlignment="1">
      <alignment wrapText="1"/>
    </xf>
    <xf numFmtId="0" fontId="0" fillId="3" borderId="0" xfId="0" applyFill="1"/>
    <xf numFmtId="0" fontId="0" fillId="0" borderId="0" xfId="0" applyBorder="1" applyAlignment="1">
      <alignment wrapText="1"/>
    </xf>
    <xf numFmtId="0" fontId="0" fillId="0" borderId="0" xfId="0" applyBorder="1"/>
    <xf numFmtId="0" fontId="1" fillId="0" borderId="0" xfId="0" applyFont="1" applyAlignment="1"/>
    <xf numFmtId="0" fontId="0" fillId="0" borderId="0" xfId="0" applyBorder="1" applyAlignment="1">
      <alignment horizontal="left"/>
    </xf>
    <xf numFmtId="0" fontId="0" fillId="0" borderId="0" xfId="0" applyBorder="1" applyAlignment="1"/>
    <xf numFmtId="0" fontId="1" fillId="0" borderId="0" xfId="0" applyFont="1" applyBorder="1" applyAlignment="1"/>
    <xf numFmtId="0" fontId="0" fillId="0" borderId="6" xfId="0" applyBorder="1" applyAlignment="1">
      <alignment horizontal="left"/>
    </xf>
    <xf numFmtId="0" fontId="1" fillId="0" borderId="0" xfId="0" applyFont="1" applyBorder="1" applyAlignment="1">
      <alignment horizontal="center"/>
    </xf>
    <xf numFmtId="0" fontId="1" fillId="0" borderId="1" xfId="0" applyFont="1" applyBorder="1" applyAlignment="1">
      <alignment horizontal="left"/>
    </xf>
    <xf numFmtId="0" fontId="0" fillId="0" borderId="0" xfId="0" applyAlignment="1">
      <alignment horizontal="center" wrapText="1"/>
    </xf>
    <xf numFmtId="0" fontId="1" fillId="0" borderId="0" xfId="0" applyFont="1" applyAlignment="1">
      <alignment horizontal="center" wrapText="1"/>
    </xf>
    <xf numFmtId="0" fontId="1" fillId="0" borderId="24" xfId="0" applyFont="1" applyBorder="1"/>
    <xf numFmtId="0" fontId="5" fillId="0" borderId="0" xfId="0" applyFont="1" applyBorder="1" applyAlignme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164" fontId="1" fillId="0" borderId="23" xfId="0" applyNumberFormat="1" applyFont="1" applyBorder="1" applyAlignment="1"/>
    <xf numFmtId="164" fontId="1" fillId="0" borderId="0" xfId="0" applyNumberFormat="1" applyFont="1"/>
    <xf numFmtId="164" fontId="1" fillId="0" borderId="0" xfId="0" applyNumberFormat="1" applyFont="1" applyAlignment="1">
      <alignment horizontal="center"/>
    </xf>
    <xf numFmtId="0" fontId="1" fillId="0" borderId="23" xfId="0" applyFont="1" applyBorder="1" applyAlignment="1">
      <alignment horizontal="center" wrapText="1"/>
    </xf>
    <xf numFmtId="164" fontId="1" fillId="0" borderId="0" xfId="0" applyNumberFormat="1" applyFont="1" applyBorder="1" applyAlignment="1"/>
    <xf numFmtId="0" fontId="1" fillId="0" borderId="23" xfId="0" applyFont="1" applyBorder="1"/>
    <xf numFmtId="164" fontId="1" fillId="0" borderId="23" xfId="0" applyNumberFormat="1" applyFont="1" applyBorder="1"/>
    <xf numFmtId="0" fontId="8" fillId="0" borderId="0" xfId="0" applyFont="1" applyFill="1" applyAlignment="1"/>
    <xf numFmtId="0" fontId="1" fillId="0" borderId="0" xfId="0" applyFont="1" applyFill="1"/>
    <xf numFmtId="0" fontId="4" fillId="0" borderId="0" xfId="0" applyFont="1" applyFill="1" applyAlignment="1">
      <alignment horizontal="center"/>
    </xf>
    <xf numFmtId="164" fontId="1" fillId="0" borderId="0" xfId="0" applyNumberFormat="1" applyFont="1" applyFill="1"/>
    <xf numFmtId="164" fontId="3" fillId="0" borderId="0" xfId="0" applyNumberFormat="1" applyFont="1"/>
    <xf numFmtId="0" fontId="9" fillId="0" borderId="0" xfId="0" applyFont="1"/>
    <xf numFmtId="0" fontId="9" fillId="0" borderId="0" xfId="0" applyFont="1" applyAlignment="1">
      <alignment horizontal="center" wrapText="1"/>
    </xf>
    <xf numFmtId="164" fontId="9" fillId="0" borderId="0" xfId="0" applyNumberFormat="1" applyFont="1"/>
    <xf numFmtId="0" fontId="4" fillId="0" borderId="0" xfId="0" applyFont="1" applyAlignment="1"/>
    <xf numFmtId="0" fontId="2" fillId="0" borderId="23" xfId="0" applyFont="1" applyBorder="1" applyAlignment="1">
      <alignment horizontal="right"/>
    </xf>
    <xf numFmtId="0" fontId="1" fillId="0" borderId="23" xfId="0" applyFont="1" applyBorder="1" applyAlignment="1">
      <alignment horizontal="right"/>
    </xf>
    <xf numFmtId="0" fontId="0" fillId="0" borderId="0" xfId="0" applyAlignment="1">
      <alignment horizontal="left" wrapText="1"/>
    </xf>
    <xf numFmtId="0" fontId="0" fillId="0" borderId="13" xfId="0" applyBorder="1" applyAlignment="1">
      <alignment horizontal="left"/>
    </xf>
    <xf numFmtId="0" fontId="3" fillId="3" borderId="0" xfId="0" applyFont="1" applyFill="1" applyAlignment="1">
      <alignment horizontal="left"/>
    </xf>
    <xf numFmtId="0" fontId="0" fillId="0" borderId="0" xfId="0" applyAlignment="1">
      <alignment horizontal="center" wrapText="1"/>
    </xf>
    <xf numFmtId="0" fontId="1" fillId="0" borderId="20"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19" xfId="0" applyFont="1" applyBorder="1" applyAlignment="1">
      <alignment horizontal="left"/>
    </xf>
    <xf numFmtId="0" fontId="1" fillId="0" borderId="0" xfId="0" applyFont="1" applyBorder="1" applyAlignment="1">
      <alignment horizontal="left"/>
    </xf>
    <xf numFmtId="0" fontId="0" fillId="0" borderId="0" xfId="0" applyAlignment="1"/>
    <xf numFmtId="0" fontId="1" fillId="0" borderId="20" xfId="0" applyFont="1" applyBorder="1" applyAlignment="1"/>
    <xf numFmtId="0" fontId="1" fillId="0" borderId="22" xfId="0" applyFont="1" applyBorder="1" applyAlignment="1"/>
    <xf numFmtId="0" fontId="0" fillId="0" borderId="0" xfId="0" applyBorder="1" applyAlignment="1">
      <alignment horizontal="center" wrapText="1"/>
    </xf>
    <xf numFmtId="0" fontId="0" fillId="0" borderId="0" xfId="0" applyBorder="1" applyAlignment="1">
      <alignment horizontal="center"/>
    </xf>
    <xf numFmtId="0" fontId="1" fillId="0" borderId="0" xfId="0" applyFont="1" applyFill="1" applyBorder="1" applyAlignment="1">
      <alignment horizontal="center"/>
    </xf>
    <xf numFmtId="44" fontId="0" fillId="0" borderId="1" xfId="0" applyNumberFormat="1" applyBorder="1"/>
    <xf numFmtId="44" fontId="1" fillId="0" borderId="1" xfId="0" applyNumberFormat="1" applyFont="1" applyBorder="1"/>
    <xf numFmtId="44" fontId="0" fillId="0" borderId="0" xfId="0" applyNumberFormat="1"/>
    <xf numFmtId="0" fontId="0" fillId="3" borderId="0" xfId="0" applyFill="1" applyAlignment="1">
      <alignment horizontal="center"/>
    </xf>
    <xf numFmtId="164" fontId="1" fillId="0" borderId="23" xfId="0" applyNumberFormat="1" applyFont="1" applyBorder="1" applyAlignment="1">
      <alignment horizontal="center"/>
    </xf>
    <xf numFmtId="164" fontId="1" fillId="0" borderId="0" xfId="0" applyNumberFormat="1" applyFont="1" applyBorder="1" applyAlignment="1">
      <alignment horizontal="center"/>
    </xf>
    <xf numFmtId="0" fontId="1" fillId="0" borderId="2" xfId="0" applyFont="1" applyBorder="1" applyAlignment="1">
      <alignment horizontal="center"/>
    </xf>
    <xf numFmtId="164" fontId="3" fillId="0" borderId="0" xfId="0" applyNumberFormat="1" applyFont="1" applyAlignment="1">
      <alignment horizontal="center"/>
    </xf>
    <xf numFmtId="164" fontId="1" fillId="0" borderId="0" xfId="0" applyNumberFormat="1" applyFont="1" applyFill="1" applyAlignment="1">
      <alignment horizontal="center"/>
    </xf>
    <xf numFmtId="164" fontId="9" fillId="0" borderId="0" xfId="0" applyNumberFormat="1" applyFont="1" applyAlignment="1">
      <alignment horizontal="center"/>
    </xf>
    <xf numFmtId="0" fontId="0" fillId="0" borderId="1" xfId="0" applyBorder="1" applyAlignment="1" applyProtection="1">
      <alignment horizontal="center"/>
      <protection locked="0"/>
    </xf>
    <xf numFmtId="0" fontId="0" fillId="0" borderId="2" xfId="0" applyBorder="1" applyAlignment="1" applyProtection="1">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6" xfId="0" applyBorder="1" applyAlignment="1" applyProtection="1">
      <alignment wrapText="1"/>
      <protection locked="0"/>
    </xf>
    <xf numFmtId="0" fontId="0" fillId="0" borderId="2" xfId="0" applyBorder="1" applyAlignment="1" applyProtection="1"/>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28" xfId="0" applyBorder="1" applyAlignment="1" applyProtection="1">
      <alignment horizontal="center"/>
      <protection locked="0"/>
    </xf>
    <xf numFmtId="0" fontId="0" fillId="0" borderId="4" xfId="0" applyBorder="1" applyAlignment="1" applyProtection="1">
      <protection locked="0"/>
    </xf>
    <xf numFmtId="164" fontId="0" fillId="0" borderId="28" xfId="0" applyNumberFormat="1" applyBorder="1" applyAlignment="1" applyProtection="1">
      <alignment horizontal="right"/>
      <protection locked="0"/>
    </xf>
    <xf numFmtId="164" fontId="0" fillId="0" borderId="28" xfId="0" applyNumberFormat="1" applyBorder="1" applyAlignment="1" applyProtection="1">
      <alignment horizontal="center" wrapText="1"/>
      <protection locked="0"/>
    </xf>
    <xf numFmtId="0" fontId="0" fillId="0" borderId="28" xfId="0" applyBorder="1" applyAlignment="1" applyProtection="1">
      <alignment horizontal="center" wrapText="1"/>
      <protection locked="0"/>
    </xf>
    <xf numFmtId="164" fontId="0" fillId="0" borderId="28" xfId="0" applyNumberFormat="1" applyBorder="1" applyAlignment="1" applyProtection="1">
      <alignment horizontal="center"/>
      <protection locked="0"/>
    </xf>
    <xf numFmtId="164" fontId="0" fillId="0" borderId="2" xfId="0" applyNumberFormat="1" applyBorder="1" applyAlignment="1" applyProtection="1">
      <alignment horizontal="center"/>
      <protection locked="0"/>
    </xf>
    <xf numFmtId="0" fontId="1" fillId="0" borderId="1" xfId="0" applyFont="1" applyFill="1" applyBorder="1" applyAlignment="1" applyProtection="1">
      <alignment horizontal="center" wrapText="1"/>
      <protection locked="0"/>
    </xf>
    <xf numFmtId="164" fontId="1" fillId="0" borderId="0" xfId="0" applyNumberFormat="1" applyFont="1" applyBorder="1" applyProtection="1">
      <protection locked="0"/>
    </xf>
    <xf numFmtId="164" fontId="1" fillId="0" borderId="0" xfId="0" applyNumberFormat="1" applyFont="1" applyBorder="1" applyAlignment="1" applyProtection="1">
      <alignment horizontal="center"/>
      <protection locked="0"/>
    </xf>
    <xf numFmtId="0" fontId="0" fillId="0" borderId="0" xfId="0" applyAlignment="1">
      <alignment vertical="center"/>
    </xf>
    <xf numFmtId="0" fontId="3" fillId="4" borderId="2" xfId="0" applyFont="1" applyFill="1" applyBorder="1" applyAlignment="1">
      <alignment horizontal="left" vertical="center"/>
    </xf>
    <xf numFmtId="0" fontId="4" fillId="4" borderId="18" xfId="0" applyFont="1" applyFill="1" applyBorder="1" applyAlignment="1">
      <alignment horizontal="left" vertical="center"/>
    </xf>
    <xf numFmtId="0" fontId="0" fillId="4" borderId="3" xfId="0" applyFill="1" applyBorder="1" applyAlignment="1">
      <alignment vertical="center"/>
    </xf>
    <xf numFmtId="0" fontId="1"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0" fillId="4" borderId="3" xfId="0" applyFill="1" applyBorder="1" applyAlignment="1">
      <alignment horizontal="left" vertical="center"/>
    </xf>
    <xf numFmtId="0" fontId="1" fillId="4"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0" fillId="0" borderId="0" xfId="0" applyAlignment="1">
      <alignment horizontal="left" vertical="center"/>
    </xf>
    <xf numFmtId="0" fontId="3" fillId="5" borderId="2" xfId="0" applyFont="1" applyFill="1" applyBorder="1" applyAlignment="1">
      <alignment horizontal="left" vertical="center"/>
    </xf>
    <xf numFmtId="0" fontId="3" fillId="5" borderId="18" xfId="0" applyFont="1" applyFill="1" applyBorder="1" applyAlignment="1">
      <alignment horizontal="left" vertical="center"/>
    </xf>
    <xf numFmtId="0" fontId="3" fillId="5" borderId="18" xfId="0" applyFont="1" applyFill="1" applyBorder="1" applyAlignment="1">
      <alignment horizontal="left" vertical="center" wrapText="1"/>
    </xf>
    <xf numFmtId="0" fontId="3" fillId="5" borderId="3" xfId="0" applyFont="1" applyFill="1" applyBorder="1" applyAlignment="1">
      <alignment horizontal="left" vertical="center" wrapText="1"/>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10" borderId="2" xfId="0" applyFont="1" applyFill="1" applyBorder="1" applyAlignment="1">
      <alignment horizontal="left" vertical="center"/>
    </xf>
    <xf numFmtId="0" fontId="3" fillId="10" borderId="18" xfId="0" applyFont="1" applyFill="1" applyBorder="1" applyAlignment="1">
      <alignment horizontal="left" vertical="center"/>
    </xf>
    <xf numFmtId="0" fontId="3" fillId="10" borderId="18" xfId="0" applyFont="1" applyFill="1" applyBorder="1" applyAlignment="1">
      <alignment horizontal="left" vertical="center" wrapText="1"/>
    </xf>
    <xf numFmtId="0" fontId="3" fillId="10" borderId="3" xfId="0" applyFont="1" applyFill="1" applyBorder="1" applyAlignment="1">
      <alignment horizontal="left" vertical="center" wrapText="1"/>
    </xf>
    <xf numFmtId="0" fontId="1" fillId="10"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0" fillId="10" borderId="0" xfId="0" applyFill="1" applyAlignment="1">
      <alignment vertical="center"/>
    </xf>
    <xf numFmtId="0" fontId="3" fillId="6" borderId="2" xfId="0" applyFont="1" applyFill="1" applyBorder="1" applyAlignment="1">
      <alignment vertical="center"/>
    </xf>
    <xf numFmtId="0" fontId="2" fillId="6" borderId="18" xfId="0" applyFont="1" applyFill="1" applyBorder="1" applyAlignment="1">
      <alignment vertical="center"/>
    </xf>
    <xf numFmtId="0" fontId="2" fillId="6" borderId="3" xfId="0" applyFont="1" applyFill="1" applyBorder="1" applyAlignment="1">
      <alignment vertical="center"/>
    </xf>
    <xf numFmtId="0" fontId="1" fillId="6"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7" borderId="2" xfId="0" applyFont="1" applyFill="1" applyBorder="1" applyAlignment="1">
      <alignment vertical="center"/>
    </xf>
    <xf numFmtId="0" fontId="2" fillId="7" borderId="18" xfId="0" applyFont="1" applyFill="1" applyBorder="1" applyAlignment="1">
      <alignment vertical="center"/>
    </xf>
    <xf numFmtId="0" fontId="2" fillId="7" borderId="3" xfId="0" applyFont="1" applyFill="1" applyBorder="1" applyAlignment="1">
      <alignment vertical="center"/>
    </xf>
    <xf numFmtId="0" fontId="1"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2" borderId="2" xfId="0" applyFont="1" applyFill="1" applyBorder="1" applyAlignment="1">
      <alignment horizontal="left" vertical="center"/>
    </xf>
    <xf numFmtId="0" fontId="3" fillId="2" borderId="18" xfId="0" applyFont="1" applyFill="1" applyBorder="1" applyAlignment="1">
      <alignment horizontal="left" vertical="center"/>
    </xf>
    <xf numFmtId="0" fontId="3" fillId="2" borderId="3" xfId="0" applyFont="1" applyFill="1" applyBorder="1" applyAlignment="1">
      <alignment horizontal="left" vertical="center"/>
    </xf>
    <xf numFmtId="0" fontId="1"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8" borderId="2" xfId="0" applyFont="1" applyFill="1" applyBorder="1" applyAlignment="1">
      <alignment horizontal="left" vertical="center"/>
    </xf>
    <xf numFmtId="0" fontId="3" fillId="8" borderId="18" xfId="0" applyFont="1" applyFill="1" applyBorder="1" applyAlignment="1">
      <alignment horizontal="left" vertical="center"/>
    </xf>
    <xf numFmtId="0" fontId="2" fillId="8" borderId="18" xfId="0" applyFont="1" applyFill="1" applyBorder="1" applyAlignment="1">
      <alignment horizontal="left" vertical="center"/>
    </xf>
    <xf numFmtId="0" fontId="0" fillId="8" borderId="18" xfId="0" applyFill="1" applyBorder="1" applyAlignment="1">
      <alignment vertical="center"/>
    </xf>
    <xf numFmtId="0" fontId="0" fillId="8" borderId="3" xfId="0"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7" fillId="0" borderId="0" xfId="0" applyFont="1"/>
    <xf numFmtId="44" fontId="0" fillId="0" borderId="0" xfId="0" applyNumberFormat="1" applyBorder="1"/>
    <xf numFmtId="44" fontId="1" fillId="0" borderId="0" xfId="0" applyNumberFormat="1" applyFont="1" applyBorder="1"/>
    <xf numFmtId="0" fontId="3" fillId="12" borderId="0" xfId="0" applyFont="1" applyFill="1" applyAlignment="1">
      <alignment horizontal="center"/>
    </xf>
    <xf numFmtId="0" fontId="0" fillId="0" borderId="3" xfId="0" applyBorder="1" applyAlignment="1">
      <alignment horizontal="center"/>
    </xf>
    <xf numFmtId="0" fontId="1" fillId="0" borderId="3" xfId="0" applyFont="1" applyBorder="1" applyAlignment="1">
      <alignment horizontal="center"/>
    </xf>
    <xf numFmtId="0" fontId="1" fillId="0" borderId="3" xfId="0" applyFont="1" applyFill="1" applyBorder="1" applyAlignment="1">
      <alignment horizontal="center"/>
    </xf>
    <xf numFmtId="0" fontId="3" fillId="0" borderId="0" xfId="0" applyFont="1" applyFill="1" applyAlignment="1">
      <alignment horizontal="center"/>
    </xf>
    <xf numFmtId="0" fontId="13" fillId="16" borderId="0" xfId="0" applyFont="1" applyFill="1"/>
    <xf numFmtId="0" fontId="0" fillId="0" borderId="0" xfId="0" applyAlignment="1">
      <alignment horizontal="right"/>
    </xf>
    <xf numFmtId="0" fontId="0" fillId="16" borderId="6" xfId="0" applyFill="1" applyBorder="1"/>
    <xf numFmtId="0" fontId="15" fillId="17" borderId="0" xfId="1" applyFont="1" applyFill="1" applyAlignment="1">
      <alignment vertical="center"/>
    </xf>
    <xf numFmtId="0" fontId="10" fillId="17" borderId="0" xfId="1" applyFill="1"/>
    <xf numFmtId="0" fontId="10" fillId="0" borderId="0" xfId="1"/>
    <xf numFmtId="1" fontId="10" fillId="0" borderId="0" xfId="1" applyNumberFormat="1"/>
    <xf numFmtId="0" fontId="10" fillId="17" borderId="0" xfId="1" applyFont="1" applyFill="1"/>
    <xf numFmtId="0" fontId="17" fillId="17" borderId="0" xfId="3" applyFont="1" applyFill="1" applyAlignment="1" applyProtection="1"/>
    <xf numFmtId="0" fontId="18" fillId="17" borderId="0" xfId="2" applyNumberFormat="1" applyFont="1" applyFill="1" applyAlignment="1">
      <alignment horizontal="right" vertical="center"/>
    </xf>
    <xf numFmtId="1" fontId="19" fillId="0" borderId="0" xfId="1" applyNumberFormat="1" applyFont="1" applyAlignment="1">
      <alignment vertical="center"/>
    </xf>
    <xf numFmtId="0" fontId="18" fillId="17" borderId="0" xfId="1" applyFont="1" applyFill="1" applyBorder="1" applyAlignment="1">
      <alignment horizontal="center"/>
    </xf>
    <xf numFmtId="0" fontId="18" fillId="17" borderId="0" xfId="1" applyFont="1" applyFill="1"/>
    <xf numFmtId="1" fontId="10" fillId="17" borderId="0" xfId="1" applyNumberFormat="1" applyFont="1" applyFill="1"/>
    <xf numFmtId="0" fontId="17" fillId="17" borderId="0" xfId="3" applyFont="1" applyFill="1" applyAlignment="1" applyProtection="1">
      <alignment horizontal="right"/>
    </xf>
    <xf numFmtId="1" fontId="21" fillId="0" borderId="0" xfId="1" applyNumberFormat="1" applyFont="1" applyAlignment="1">
      <alignment vertical="top" wrapText="1"/>
    </xf>
    <xf numFmtId="1" fontId="21" fillId="0" borderId="0" xfId="1" applyNumberFormat="1" applyFont="1" applyAlignment="1">
      <alignment horizontal="left" vertical="top" wrapText="1"/>
    </xf>
    <xf numFmtId="0" fontId="10" fillId="0" borderId="0" xfId="1" applyBorder="1"/>
    <xf numFmtId="0" fontId="18" fillId="0" borderId="0" xfId="1" applyFont="1" applyBorder="1"/>
    <xf numFmtId="0" fontId="23" fillId="0" borderId="0" xfId="1" applyFont="1" applyFill="1" applyBorder="1" applyAlignment="1">
      <alignment horizontal="center" vertical="center"/>
    </xf>
    <xf numFmtId="1" fontId="23" fillId="0" borderId="0" xfId="1" applyNumberFormat="1" applyFont="1" applyFill="1" applyBorder="1" applyAlignment="1">
      <alignment horizontal="center" vertical="center"/>
    </xf>
    <xf numFmtId="0" fontId="18" fillId="0" borderId="0" xfId="1" applyFont="1"/>
    <xf numFmtId="0" fontId="24" fillId="0" borderId="0" xfId="1" applyFont="1"/>
    <xf numFmtId="0" fontId="18" fillId="0" borderId="0" xfId="1" applyFont="1" applyBorder="1" applyAlignment="1">
      <alignment vertical="center"/>
    </xf>
    <xf numFmtId="0" fontId="18" fillId="0" borderId="0" xfId="1" applyFont="1" applyAlignment="1">
      <alignment vertical="center"/>
    </xf>
    <xf numFmtId="0" fontId="27" fillId="0" borderId="0" xfId="1" applyFont="1"/>
    <xf numFmtId="0" fontId="18" fillId="17" borderId="0" xfId="1" applyFont="1" applyFill="1" applyBorder="1" applyAlignment="1">
      <alignment horizontal="center" vertical="center"/>
    </xf>
    <xf numFmtId="0" fontId="26" fillId="17" borderId="0" xfId="1" applyFont="1" applyFill="1" applyBorder="1" applyAlignment="1">
      <alignment horizontal="center" vertical="center"/>
    </xf>
    <xf numFmtId="0" fontId="26" fillId="19" borderId="0" xfId="1" applyFont="1" applyFill="1" applyAlignment="1">
      <alignment horizontal="left"/>
    </xf>
    <xf numFmtId="0" fontId="18" fillId="12" borderId="0" xfId="1" applyFont="1" applyFill="1" applyAlignment="1">
      <alignment vertical="center" wrapText="1"/>
    </xf>
    <xf numFmtId="167" fontId="18" fillId="0" borderId="30" xfId="1" applyNumberFormat="1" applyFont="1" applyFill="1" applyBorder="1" applyAlignment="1">
      <alignment horizontal="center" vertical="center"/>
    </xf>
    <xf numFmtId="167" fontId="26" fillId="0" borderId="30" xfId="1" applyNumberFormat="1" applyFont="1" applyFill="1" applyBorder="1" applyAlignment="1">
      <alignment horizontal="center" vertical="center"/>
    </xf>
    <xf numFmtId="167" fontId="26" fillId="9" borderId="30" xfId="1" applyNumberFormat="1" applyFont="1" applyFill="1" applyBorder="1" applyAlignment="1">
      <alignment horizontal="center" vertical="center"/>
    </xf>
    <xf numFmtId="167" fontId="26" fillId="20" borderId="30" xfId="1" applyNumberFormat="1" applyFont="1" applyFill="1" applyBorder="1" applyAlignment="1">
      <alignment horizontal="center" vertical="center"/>
    </xf>
    <xf numFmtId="167" fontId="26" fillId="12" borderId="30" xfId="1" applyNumberFormat="1" applyFont="1" applyFill="1" applyBorder="1" applyAlignment="1">
      <alignment horizontal="center" vertical="center"/>
    </xf>
    <xf numFmtId="167" fontId="26" fillId="13" borderId="30" xfId="1" applyNumberFormat="1" applyFont="1" applyFill="1" applyBorder="1" applyAlignment="1">
      <alignment horizontal="center" vertical="center"/>
    </xf>
    <xf numFmtId="167" fontId="26" fillId="19" borderId="30" xfId="1" applyNumberFormat="1" applyFont="1" applyFill="1" applyBorder="1" applyAlignment="1">
      <alignment horizontal="center" vertical="center"/>
    </xf>
    <xf numFmtId="0" fontId="26" fillId="13" borderId="0" xfId="1" applyFont="1" applyFill="1" applyAlignment="1">
      <alignment horizontal="left"/>
    </xf>
    <xf numFmtId="0" fontId="18" fillId="0" borderId="0" xfId="1" applyFont="1" applyAlignment="1">
      <alignment wrapText="1"/>
    </xf>
    <xf numFmtId="1" fontId="18" fillId="12" borderId="0" xfId="1" applyNumberFormat="1" applyFont="1" applyFill="1"/>
    <xf numFmtId="0" fontId="18" fillId="12" borderId="0" xfId="1" applyFont="1" applyFill="1"/>
    <xf numFmtId="1" fontId="18" fillId="12" borderId="0" xfId="1" applyNumberFormat="1" applyFont="1" applyFill="1" applyAlignment="1">
      <alignment horizontal="left" vertical="center"/>
    </xf>
    <xf numFmtId="0" fontId="18" fillId="12" borderId="0" xfId="1" applyFont="1" applyFill="1" applyAlignment="1">
      <alignment vertical="center"/>
    </xf>
    <xf numFmtId="1" fontId="26" fillId="20" borderId="0" xfId="1" applyNumberFormat="1" applyFont="1" applyFill="1" applyAlignment="1">
      <alignment horizontal="left" vertical="center"/>
    </xf>
    <xf numFmtId="167" fontId="26" fillId="20" borderId="0" xfId="1" applyNumberFormat="1" applyFont="1" applyFill="1" applyAlignment="1">
      <alignment horizontal="left" vertical="center"/>
    </xf>
    <xf numFmtId="0" fontId="29" fillId="12" borderId="0" xfId="1" applyFont="1" applyFill="1" applyAlignment="1">
      <alignment vertical="center"/>
    </xf>
    <xf numFmtId="1" fontId="26" fillId="13" borderId="0" xfId="1" applyNumberFormat="1" applyFont="1" applyFill="1" applyAlignment="1">
      <alignment horizontal="left" vertical="center"/>
    </xf>
    <xf numFmtId="0" fontId="18" fillId="0" borderId="0" xfId="1" applyFont="1" applyFill="1" applyAlignment="1">
      <alignment horizontal="left"/>
    </xf>
    <xf numFmtId="1" fontId="18" fillId="0" borderId="0" xfId="1" applyNumberFormat="1" applyFont="1" applyAlignment="1">
      <alignment horizontal="left" vertical="center"/>
    </xf>
    <xf numFmtId="0" fontId="18" fillId="0" borderId="0" xfId="1" applyFont="1" applyAlignment="1">
      <alignment horizontal="left" vertical="center"/>
    </xf>
    <xf numFmtId="0" fontId="24" fillId="12" borderId="0" xfId="1" applyFont="1" applyFill="1"/>
    <xf numFmtId="0" fontId="30" fillId="0" borderId="0" xfId="1" applyFont="1"/>
    <xf numFmtId="1" fontId="26" fillId="19" borderId="0" xfId="1" applyNumberFormat="1" applyFont="1" applyFill="1" applyAlignment="1">
      <alignment horizontal="left" vertical="center"/>
    </xf>
    <xf numFmtId="167" fontId="26" fillId="19" borderId="0" xfId="1" applyNumberFormat="1" applyFont="1" applyFill="1" applyAlignment="1">
      <alignment horizontal="left" vertical="center"/>
    </xf>
    <xf numFmtId="1" fontId="18" fillId="0" borderId="0" xfId="1" applyNumberFormat="1" applyFont="1"/>
    <xf numFmtId="0" fontId="18" fillId="0" borderId="0" xfId="1" applyFont="1" applyAlignment="1">
      <alignment horizontal="left" vertical="center" wrapText="1"/>
    </xf>
    <xf numFmtId="0" fontId="29" fillId="0" borderId="0" xfId="1" applyFont="1" applyAlignment="1">
      <alignment vertical="center"/>
    </xf>
    <xf numFmtId="0" fontId="26" fillId="20" borderId="0" xfId="1" applyFont="1" applyFill="1" applyAlignment="1">
      <alignment vertical="center"/>
    </xf>
    <xf numFmtId="49" fontId="26" fillId="19" borderId="0" xfId="1" applyNumberFormat="1" applyFont="1" applyFill="1"/>
    <xf numFmtId="167" fontId="18" fillId="19" borderId="30" xfId="1" applyNumberFormat="1" applyFont="1" applyFill="1" applyBorder="1" applyAlignment="1">
      <alignment horizontal="center" vertical="center"/>
    </xf>
    <xf numFmtId="0" fontId="26" fillId="19" borderId="0" xfId="1" applyFont="1" applyFill="1"/>
    <xf numFmtId="0" fontId="18" fillId="0" borderId="0" xfId="1" applyFont="1" applyFill="1"/>
    <xf numFmtId="0" fontId="26" fillId="19" borderId="0" xfId="1" applyFont="1" applyFill="1" applyAlignment="1">
      <alignment horizontal="left" vertical="center"/>
    </xf>
    <xf numFmtId="0" fontId="26" fillId="20" borderId="0" xfId="1" applyFont="1" applyFill="1" applyAlignment="1">
      <alignment horizontal="left"/>
    </xf>
    <xf numFmtId="1" fontId="18" fillId="0" borderId="0" xfId="1" applyNumberFormat="1" applyFont="1" applyFill="1" applyAlignment="1">
      <alignment horizontal="left" vertical="center"/>
    </xf>
    <xf numFmtId="0" fontId="18" fillId="0" borderId="0" xfId="1" applyFont="1" applyFill="1" applyAlignment="1">
      <alignment vertical="center"/>
    </xf>
    <xf numFmtId="0" fontId="18" fillId="0" borderId="0" xfId="1" applyFont="1" applyFill="1" applyAlignment="1">
      <alignment horizontal="left" vertical="center"/>
    </xf>
    <xf numFmtId="49" fontId="26" fillId="13" borderId="0" xfId="1" applyNumberFormat="1" applyFont="1" applyFill="1"/>
    <xf numFmtId="167" fontId="18" fillId="9" borderId="30" xfId="1" applyNumberFormat="1" applyFont="1" applyFill="1" applyBorder="1" applyAlignment="1">
      <alignment horizontal="center" vertical="center"/>
    </xf>
    <xf numFmtId="167" fontId="18" fillId="21" borderId="30" xfId="1" applyNumberFormat="1" applyFont="1" applyFill="1" applyBorder="1" applyAlignment="1">
      <alignment horizontal="center" vertical="center"/>
    </xf>
    <xf numFmtId="167" fontId="26" fillId="20" borderId="0" xfId="1" applyNumberFormat="1" applyFont="1" applyFill="1" applyAlignment="1">
      <alignment horizontal="left" vertical="center" wrapText="1"/>
    </xf>
    <xf numFmtId="167" fontId="26" fillId="22" borderId="30" xfId="1" applyNumberFormat="1" applyFont="1" applyFill="1" applyBorder="1" applyAlignment="1">
      <alignment horizontal="center" vertical="center"/>
    </xf>
    <xf numFmtId="0" fontId="18" fillId="0" borderId="0" xfId="1" applyFont="1" applyFill="1" applyAlignment="1">
      <alignment horizontal="left" vertical="center" wrapText="1"/>
    </xf>
    <xf numFmtId="0" fontId="29" fillId="12" borderId="0" xfId="1" applyFont="1" applyFill="1" applyAlignment="1">
      <alignment vertical="center" wrapText="1"/>
    </xf>
    <xf numFmtId="49" fontId="26" fillId="13" borderId="0" xfId="1" applyNumberFormat="1" applyFont="1" applyFill="1" applyBorder="1" applyAlignment="1">
      <alignment horizontal="left" vertical="center"/>
    </xf>
    <xf numFmtId="166" fontId="29" fillId="12" borderId="0" xfId="1" applyNumberFormat="1" applyFont="1" applyFill="1" applyBorder="1" applyAlignment="1">
      <alignment horizontal="left" vertical="center"/>
    </xf>
    <xf numFmtId="0" fontId="26" fillId="13" borderId="0" xfId="1" applyFont="1" applyFill="1" applyAlignment="1">
      <alignment horizontal="left" vertical="center"/>
    </xf>
    <xf numFmtId="0" fontId="29" fillId="12" borderId="0" xfId="1" applyFont="1" applyFill="1"/>
    <xf numFmtId="167" fontId="26" fillId="23" borderId="30" xfId="1" applyNumberFormat="1" applyFont="1" applyFill="1" applyBorder="1" applyAlignment="1">
      <alignment horizontal="center" vertical="center"/>
    </xf>
    <xf numFmtId="1" fontId="26" fillId="0" borderId="0" xfId="1" applyNumberFormat="1" applyFont="1" applyFill="1" applyAlignment="1">
      <alignment horizontal="left" vertical="center"/>
    </xf>
    <xf numFmtId="0" fontId="26" fillId="0" borderId="0" xfId="1" applyFont="1" applyAlignment="1">
      <alignment horizontal="left" vertical="center"/>
    </xf>
    <xf numFmtId="1" fontId="24" fillId="0" borderId="0" xfId="1" applyNumberFormat="1" applyFont="1"/>
    <xf numFmtId="0" fontId="29" fillId="0" borderId="0" xfId="1" applyFont="1" applyFill="1" applyAlignment="1">
      <alignment vertical="center"/>
    </xf>
    <xf numFmtId="0" fontId="26" fillId="20" borderId="0" xfId="1" applyFont="1" applyFill="1" applyAlignment="1">
      <alignment horizontal="left" vertical="center"/>
    </xf>
    <xf numFmtId="0" fontId="28" fillId="0" borderId="0" xfId="1" applyFont="1" applyBorder="1"/>
    <xf numFmtId="0" fontId="1" fillId="2" borderId="1" xfId="0" applyFont="1" applyFill="1" applyBorder="1" applyAlignment="1">
      <alignment horizontal="center" vertical="center" wrapText="1"/>
    </xf>
    <xf numFmtId="0" fontId="1" fillId="14" borderId="1" xfId="0" applyFont="1" applyFill="1" applyBorder="1" applyAlignment="1">
      <alignment horizontal="center" vertical="center" wrapText="1"/>
    </xf>
    <xf numFmtId="16" fontId="0" fillId="0" borderId="2" xfId="0" applyNumberFormat="1" applyBorder="1" applyAlignment="1" applyProtection="1">
      <alignment horizontal="center"/>
      <protection locked="0"/>
    </xf>
    <xf numFmtId="0" fontId="0" fillId="0" borderId="0" xfId="0" applyAlignment="1">
      <alignment horizontal="left"/>
    </xf>
    <xf numFmtId="0" fontId="0" fillId="0" borderId="0" xfId="0" applyAlignment="1">
      <alignment horizontal="center"/>
    </xf>
    <xf numFmtId="0" fontId="7" fillId="0" borderId="10" xfId="0" applyFont="1" applyBorder="1" applyAlignment="1">
      <alignment horizontal="left" vertical="top" wrapText="1"/>
    </xf>
    <xf numFmtId="0" fontId="7" fillId="0" borderId="0"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1" fillId="0" borderId="0" xfId="0" applyFont="1" applyAlignment="1">
      <alignment horizontal="left"/>
    </xf>
    <xf numFmtId="1" fontId="19" fillId="0" borderId="0" xfId="1" applyNumberFormat="1" applyFont="1" applyAlignment="1">
      <alignment horizontal="left" vertical="top" wrapText="1"/>
    </xf>
    <xf numFmtId="164" fontId="0" fillId="0" borderId="6" xfId="0" applyNumberFormat="1" applyBorder="1" applyAlignment="1">
      <alignment vertical="top"/>
    </xf>
    <xf numFmtId="6" fontId="0" fillId="0" borderId="6" xfId="0" applyNumberFormat="1" applyBorder="1" applyAlignment="1">
      <alignment wrapText="1"/>
    </xf>
    <xf numFmtId="0" fontId="0" fillId="0" borderId="2" xfId="0" applyFill="1" applyBorder="1" applyAlignment="1" applyProtection="1">
      <protection locked="0"/>
    </xf>
    <xf numFmtId="0" fontId="0" fillId="12" borderId="2" xfId="0" applyFill="1" applyBorder="1" applyAlignment="1" applyProtection="1">
      <protection locked="0"/>
    </xf>
    <xf numFmtId="0" fontId="0" fillId="0" borderId="2" xfId="0" applyFill="1" applyBorder="1" applyAlignment="1" applyProtection="1">
      <alignment horizontal="center"/>
      <protection locked="0"/>
    </xf>
    <xf numFmtId="164" fontId="0" fillId="0" borderId="0" xfId="0" applyNumberFormat="1"/>
    <xf numFmtId="164"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protection locked="0"/>
    </xf>
    <xf numFmtId="0" fontId="0" fillId="0" borderId="2" xfId="0" applyBorder="1" applyAlignment="1" applyProtection="1">
      <alignment horizontal="left" vertical="top"/>
      <protection locked="0"/>
    </xf>
    <xf numFmtId="164" fontId="0" fillId="0" borderId="1" xfId="0" applyNumberFormat="1"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1" xfId="0" applyBorder="1" applyAlignment="1" applyProtection="1">
      <alignment horizontal="left" vertical="top" wrapText="1"/>
      <protection locked="0"/>
    </xf>
    <xf numFmtId="164" fontId="34" fillId="12" borderId="1" xfId="0" applyNumberFormat="1" applyFont="1" applyFill="1" applyBorder="1" applyAlignment="1" applyProtection="1">
      <alignment horizontal="left" vertical="top"/>
      <protection locked="0"/>
    </xf>
    <xf numFmtId="14" fontId="13" fillId="16" borderId="0" xfId="0" applyNumberFormat="1" applyFont="1" applyFill="1"/>
    <xf numFmtId="164" fontId="9" fillId="25" borderId="0" xfId="0" applyNumberFormat="1" applyFont="1" applyFill="1" applyAlignment="1">
      <alignment wrapText="1"/>
    </xf>
    <xf numFmtId="0" fontId="12" fillId="0" borderId="1" xfId="0" applyFont="1" applyBorder="1" applyAlignment="1" applyProtection="1">
      <alignment horizontal="center" wrapText="1"/>
      <protection locked="0"/>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16" fillId="0" borderId="15" xfId="3" applyBorder="1" applyAlignment="1" applyProtection="1">
      <alignment horizontal="left"/>
    </xf>
    <xf numFmtId="0" fontId="16" fillId="0" borderId="16" xfId="3" applyBorder="1" applyAlignment="1" applyProtection="1">
      <alignment horizontal="left"/>
    </xf>
    <xf numFmtId="0" fontId="16" fillId="0" borderId="17" xfId="3" applyBorder="1" applyAlignment="1" applyProtection="1">
      <alignment horizontal="left"/>
    </xf>
    <xf numFmtId="0" fontId="2" fillId="2" borderId="0" xfId="0" applyFont="1" applyFill="1" applyAlignment="1">
      <alignment horizontal="left"/>
    </xf>
    <xf numFmtId="0" fontId="2" fillId="25" borderId="0" xfId="0" applyFont="1" applyFill="1" applyAlignment="1">
      <alignment horizontal="left"/>
    </xf>
    <xf numFmtId="0" fontId="0" fillId="0" borderId="0" xfId="0" applyAlignment="1">
      <alignment horizontal="center"/>
    </xf>
    <xf numFmtId="0" fontId="12" fillId="5" borderId="0" xfId="0" applyFont="1" applyFill="1" applyAlignment="1">
      <alignment horizontal="center"/>
    </xf>
    <xf numFmtId="0" fontId="0" fillId="0" borderId="7" xfId="0"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0" fillId="0" borderId="14" xfId="0" applyBorder="1" applyAlignment="1">
      <alignment horizontal="left" wrapText="1"/>
    </xf>
    <xf numFmtId="0" fontId="0" fillId="0" borderId="0" xfId="0" applyAlignment="1">
      <alignment horizontal="left"/>
    </xf>
    <xf numFmtId="0" fontId="2" fillId="6" borderId="0" xfId="0" applyFont="1" applyFill="1" applyAlignment="1">
      <alignment horizontal="left"/>
    </xf>
    <xf numFmtId="0" fontId="0" fillId="0" borderId="15" xfId="0" applyFont="1" applyBorder="1" applyAlignment="1">
      <alignment horizontal="left"/>
    </xf>
    <xf numFmtId="0" fontId="0" fillId="0" borderId="16" xfId="0" applyFont="1" applyBorder="1" applyAlignment="1">
      <alignment horizontal="left"/>
    </xf>
    <xf numFmtId="0" fontId="0" fillId="0" borderId="17" xfId="0" applyFont="1" applyBorder="1" applyAlignment="1">
      <alignment horizontal="left"/>
    </xf>
    <xf numFmtId="0" fontId="2" fillId="24" borderId="0" xfId="0" applyFont="1" applyFill="1" applyAlignment="1">
      <alignment horizontal="left"/>
    </xf>
    <xf numFmtId="0" fontId="2" fillId="7" borderId="0" xfId="0" applyFont="1" applyFill="1" applyAlignment="1">
      <alignment horizontal="left"/>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0" xfId="0" applyFont="1" applyBorder="1" applyAlignment="1">
      <alignment horizontal="left" vertical="top" wrapText="1"/>
    </xf>
    <xf numFmtId="0" fontId="7" fillId="0" borderId="11"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2" fillId="11" borderId="15" xfId="0" applyFont="1" applyFill="1" applyBorder="1" applyAlignment="1">
      <alignment horizontal="center" wrapText="1"/>
    </xf>
    <xf numFmtId="0" fontId="2" fillId="11" borderId="16" xfId="0" applyFont="1" applyFill="1" applyBorder="1" applyAlignment="1">
      <alignment horizontal="center" wrapText="1"/>
    </xf>
    <xf numFmtId="0" fontId="2" fillId="11" borderId="17" xfId="0" applyFont="1" applyFill="1" applyBorder="1" applyAlignment="1">
      <alignment horizontal="center" wrapText="1"/>
    </xf>
    <xf numFmtId="0" fontId="7" fillId="12" borderId="7" xfId="0" applyFont="1" applyFill="1" applyBorder="1" applyAlignment="1">
      <alignment horizontal="left" vertical="top" wrapText="1"/>
    </xf>
    <xf numFmtId="0" fontId="7" fillId="12" borderId="8" xfId="0" applyFont="1" applyFill="1" applyBorder="1" applyAlignment="1">
      <alignment horizontal="left" vertical="top" wrapText="1"/>
    </xf>
    <xf numFmtId="0" fontId="7" fillId="12" borderId="9" xfId="0" applyFont="1" applyFill="1" applyBorder="1" applyAlignment="1">
      <alignment horizontal="left" vertical="top" wrapText="1"/>
    </xf>
    <xf numFmtId="0" fontId="7" fillId="12" borderId="10" xfId="0" applyFont="1" applyFill="1" applyBorder="1" applyAlignment="1">
      <alignment horizontal="left" vertical="top" wrapText="1"/>
    </xf>
    <xf numFmtId="0" fontId="7" fillId="12" borderId="0" xfId="0" applyFont="1" applyFill="1" applyBorder="1" applyAlignment="1">
      <alignment horizontal="left" vertical="top" wrapText="1"/>
    </xf>
    <xf numFmtId="0" fontId="7" fillId="12" borderId="11" xfId="0" applyFont="1" applyFill="1" applyBorder="1" applyAlignment="1">
      <alignment horizontal="left" vertical="top" wrapText="1"/>
    </xf>
    <xf numFmtId="0" fontId="7" fillId="12" borderId="12" xfId="0" applyFont="1" applyFill="1" applyBorder="1" applyAlignment="1">
      <alignment horizontal="left" vertical="top" wrapText="1"/>
    </xf>
    <xf numFmtId="0" fontId="7" fillId="12" borderId="13" xfId="0" applyFont="1" applyFill="1" applyBorder="1" applyAlignment="1">
      <alignment horizontal="left" vertical="top" wrapText="1"/>
    </xf>
    <xf numFmtId="0" fontId="7" fillId="12" borderId="14" xfId="0" applyFont="1" applyFill="1" applyBorder="1" applyAlignment="1">
      <alignment horizontal="left" vertical="top" wrapText="1"/>
    </xf>
    <xf numFmtId="0" fontId="2" fillId="14" borderId="15" xfId="0" applyFont="1" applyFill="1" applyBorder="1" applyAlignment="1">
      <alignment horizontal="center" wrapText="1"/>
    </xf>
    <xf numFmtId="0" fontId="2" fillId="14" borderId="16" xfId="0" applyFont="1" applyFill="1" applyBorder="1" applyAlignment="1">
      <alignment horizontal="center" wrapText="1"/>
    </xf>
    <xf numFmtId="0" fontId="2" fillId="14" borderId="17" xfId="0" applyFont="1" applyFill="1" applyBorder="1" applyAlignment="1">
      <alignment horizontal="center" wrapText="1"/>
    </xf>
    <xf numFmtId="0" fontId="2" fillId="4" borderId="15" xfId="0" applyFont="1" applyFill="1" applyBorder="1" applyAlignment="1">
      <alignment horizontal="center" wrapText="1"/>
    </xf>
    <xf numFmtId="0" fontId="2" fillId="4" borderId="16" xfId="0" applyFont="1" applyFill="1" applyBorder="1" applyAlignment="1">
      <alignment horizontal="center" wrapText="1"/>
    </xf>
    <xf numFmtId="0" fontId="2" fillId="4" borderId="17" xfId="0" applyFont="1" applyFill="1" applyBorder="1" applyAlignment="1">
      <alignment horizontal="center" wrapText="1"/>
    </xf>
    <xf numFmtId="0" fontId="2" fillId="5" borderId="15" xfId="0" applyFont="1" applyFill="1" applyBorder="1" applyAlignment="1">
      <alignment horizontal="center" wrapText="1"/>
    </xf>
    <xf numFmtId="0" fontId="2" fillId="5" borderId="16" xfId="0" applyFont="1" applyFill="1" applyBorder="1" applyAlignment="1">
      <alignment horizontal="center" wrapText="1"/>
    </xf>
    <xf numFmtId="0" fontId="2" fillId="5" borderId="17" xfId="0" applyFont="1" applyFill="1" applyBorder="1" applyAlignment="1">
      <alignment horizontal="center" wrapText="1"/>
    </xf>
    <xf numFmtId="0" fontId="2" fillId="6" borderId="15" xfId="0" applyFont="1" applyFill="1" applyBorder="1" applyAlignment="1">
      <alignment horizontal="center"/>
    </xf>
    <xf numFmtId="0" fontId="2" fillId="6" borderId="16" xfId="0" applyFont="1" applyFill="1" applyBorder="1" applyAlignment="1">
      <alignment horizontal="center"/>
    </xf>
    <xf numFmtId="0" fontId="2" fillId="6" borderId="17" xfId="0" applyFont="1" applyFill="1" applyBorder="1" applyAlignment="1">
      <alignment horizontal="center"/>
    </xf>
    <xf numFmtId="0" fontId="2" fillId="4" borderId="15" xfId="0" applyFont="1" applyFill="1" applyBorder="1" applyAlignment="1">
      <alignment horizontal="center"/>
    </xf>
    <xf numFmtId="0" fontId="2" fillId="4" borderId="16" xfId="0" applyFont="1" applyFill="1" applyBorder="1" applyAlignment="1">
      <alignment horizontal="center"/>
    </xf>
    <xf numFmtId="0" fontId="2" fillId="4" borderId="17" xfId="0" applyFont="1" applyFill="1" applyBorder="1" applyAlignment="1">
      <alignment horizontal="center"/>
    </xf>
    <xf numFmtId="0" fontId="2" fillId="15" borderId="15" xfId="0" applyFont="1" applyFill="1" applyBorder="1" applyAlignment="1">
      <alignment horizontal="center"/>
    </xf>
    <xf numFmtId="0" fontId="2" fillId="15" borderId="16" xfId="0" applyFont="1" applyFill="1" applyBorder="1" applyAlignment="1">
      <alignment horizontal="center"/>
    </xf>
    <xf numFmtId="0" fontId="2" fillId="15" borderId="17" xfId="0" applyFont="1" applyFill="1" applyBorder="1" applyAlignment="1">
      <alignment horizontal="center"/>
    </xf>
    <xf numFmtId="0" fontId="2" fillId="13" borderId="15" xfId="0" applyFont="1" applyFill="1" applyBorder="1" applyAlignment="1">
      <alignment horizontal="center" wrapText="1"/>
    </xf>
    <xf numFmtId="0" fontId="2" fillId="13" borderId="16" xfId="0" applyFont="1" applyFill="1" applyBorder="1" applyAlignment="1">
      <alignment horizontal="center" wrapText="1"/>
    </xf>
    <xf numFmtId="0" fontId="2" fillId="13" borderId="17" xfId="0" applyFont="1" applyFill="1" applyBorder="1" applyAlignment="1">
      <alignment horizontal="center" wrapText="1"/>
    </xf>
    <xf numFmtId="0" fontId="2" fillId="3" borderId="15" xfId="0" applyFont="1" applyFill="1" applyBorder="1" applyAlignment="1">
      <alignment horizontal="center" wrapText="1"/>
    </xf>
    <xf numFmtId="0" fontId="2" fillId="3" borderId="16" xfId="0" applyFont="1" applyFill="1" applyBorder="1" applyAlignment="1">
      <alignment horizontal="center" wrapText="1"/>
    </xf>
    <xf numFmtId="0" fontId="2" fillId="3" borderId="17" xfId="0" applyFont="1" applyFill="1" applyBorder="1" applyAlignment="1">
      <alignment horizontal="center" wrapText="1"/>
    </xf>
    <xf numFmtId="0" fontId="2" fillId="0" borderId="15" xfId="0" applyFont="1" applyBorder="1" applyAlignment="1">
      <alignment horizontal="center"/>
    </xf>
    <xf numFmtId="0" fontId="2" fillId="0" borderId="16" xfId="0" applyFont="1" applyBorder="1" applyAlignment="1">
      <alignment horizontal="center"/>
    </xf>
    <xf numFmtId="0" fontId="2" fillId="0" borderId="17" xfId="0" applyFont="1" applyBorder="1" applyAlignment="1">
      <alignment horizontal="center"/>
    </xf>
    <xf numFmtId="0" fontId="2" fillId="16" borderId="15" xfId="0" applyFont="1" applyFill="1" applyBorder="1" applyAlignment="1">
      <alignment horizontal="center"/>
    </xf>
    <xf numFmtId="0" fontId="2" fillId="16" borderId="16" xfId="0" applyFont="1" applyFill="1" applyBorder="1" applyAlignment="1">
      <alignment horizontal="center"/>
    </xf>
    <xf numFmtId="0" fontId="2" fillId="16" borderId="17" xfId="0" applyFont="1" applyFill="1" applyBorder="1" applyAlignment="1">
      <alignment horizontal="center"/>
    </xf>
    <xf numFmtId="0" fontId="2" fillId="2" borderId="15" xfId="0" applyFont="1" applyFill="1" applyBorder="1" applyAlignment="1">
      <alignment horizontal="center" wrapText="1"/>
    </xf>
    <xf numFmtId="0" fontId="2" fillId="2" borderId="16" xfId="0" applyFont="1" applyFill="1" applyBorder="1" applyAlignment="1">
      <alignment horizontal="center" wrapText="1"/>
    </xf>
    <xf numFmtId="0" fontId="2" fillId="2" borderId="17" xfId="0" applyFont="1" applyFill="1" applyBorder="1" applyAlignment="1">
      <alignment horizontal="center" wrapText="1"/>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 xfId="0" applyBorder="1" applyAlignment="1" applyProtection="1">
      <alignment horizontal="center" vertical="top" wrapText="1"/>
      <protection locked="0"/>
    </xf>
    <xf numFmtId="0" fontId="0" fillId="0" borderId="18" xfId="0" applyBorder="1" applyAlignment="1" applyProtection="1">
      <alignment horizontal="center" vertical="top" wrapText="1"/>
      <protection locked="0"/>
    </xf>
    <xf numFmtId="0" fontId="0" fillId="0" borderId="3" xfId="0" applyBorder="1" applyAlignment="1" applyProtection="1">
      <alignment horizontal="center" vertical="top" wrapText="1"/>
      <protection locked="0"/>
    </xf>
    <xf numFmtId="0" fontId="0" fillId="12" borderId="2" xfId="0" applyFill="1" applyBorder="1" applyAlignment="1" applyProtection="1">
      <alignment horizontal="center" vertical="top" wrapText="1"/>
      <protection locked="0"/>
    </xf>
    <xf numFmtId="0" fontId="0" fillId="12" borderId="18" xfId="0" applyFill="1" applyBorder="1" applyAlignment="1" applyProtection="1">
      <alignment horizontal="center" vertical="top" wrapText="1"/>
      <protection locked="0"/>
    </xf>
    <xf numFmtId="0" fontId="0" fillId="12" borderId="3" xfId="0" applyFill="1" applyBorder="1" applyAlignment="1" applyProtection="1">
      <alignment horizontal="center" vertical="top" wrapText="1"/>
      <protection locked="0"/>
    </xf>
    <xf numFmtId="0" fontId="3" fillId="9" borderId="0" xfId="0" applyFont="1" applyFill="1" applyAlignment="1">
      <alignment horizontal="center"/>
    </xf>
    <xf numFmtId="0" fontId="34" fillId="0" borderId="2" xfId="0" applyFont="1" applyBorder="1" applyAlignment="1" applyProtection="1">
      <alignment horizontal="center" wrapText="1"/>
      <protection locked="0"/>
    </xf>
    <xf numFmtId="0" fontId="34" fillId="0" borderId="18" xfId="0" applyFont="1" applyBorder="1" applyAlignment="1" applyProtection="1">
      <alignment horizontal="center" wrapText="1"/>
      <protection locked="0"/>
    </xf>
    <xf numFmtId="0" fontId="34" fillId="0" borderId="3" xfId="0" applyFont="1" applyBorder="1" applyAlignment="1" applyProtection="1">
      <alignment horizontal="center" wrapText="1"/>
      <protection locked="0"/>
    </xf>
    <xf numFmtId="0" fontId="0" fillId="12" borderId="2" xfId="0" applyFill="1" applyBorder="1" applyAlignment="1" applyProtection="1">
      <alignment horizontal="center" wrapText="1"/>
      <protection locked="0"/>
    </xf>
    <xf numFmtId="0" fontId="0" fillId="12" borderId="18" xfId="0" applyFill="1" applyBorder="1" applyAlignment="1" applyProtection="1">
      <alignment horizontal="center" wrapText="1"/>
      <protection locked="0"/>
    </xf>
    <xf numFmtId="0" fontId="0" fillId="12" borderId="3" xfId="0" applyFill="1" applyBorder="1" applyAlignment="1" applyProtection="1">
      <alignment horizontal="center" wrapText="1"/>
      <protection locked="0"/>
    </xf>
    <xf numFmtId="0" fontId="8" fillId="3" borderId="22" xfId="0" applyFont="1" applyFill="1" applyBorder="1" applyAlignment="1">
      <alignment horizontal="center"/>
    </xf>
    <xf numFmtId="0" fontId="0" fillId="0" borderId="2"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3" xfId="0" applyBorder="1" applyAlignment="1" applyProtection="1">
      <alignment horizontal="center"/>
      <protection locked="0"/>
    </xf>
    <xf numFmtId="0" fontId="4" fillId="9" borderId="15" xfId="0" applyFont="1" applyFill="1" applyBorder="1" applyAlignment="1">
      <alignment horizontal="center"/>
    </xf>
    <xf numFmtId="0" fontId="4" fillId="9" borderId="16" xfId="0" applyFont="1" applyFill="1" applyBorder="1" applyAlignment="1">
      <alignment horizontal="center"/>
    </xf>
    <xf numFmtId="0" fontId="4" fillId="9" borderId="17" xfId="0" applyFont="1" applyFill="1" applyBorder="1" applyAlignment="1">
      <alignment horizontal="center"/>
    </xf>
    <xf numFmtId="0" fontId="8" fillId="9" borderId="15" xfId="0" applyFont="1" applyFill="1" applyBorder="1" applyAlignment="1">
      <alignment horizontal="center"/>
    </xf>
    <xf numFmtId="0" fontId="8" fillId="9" borderId="16" xfId="0" applyFont="1" applyFill="1" applyBorder="1" applyAlignment="1">
      <alignment horizontal="center"/>
    </xf>
    <xf numFmtId="0" fontId="8" fillId="9" borderId="17" xfId="0" applyFont="1" applyFill="1" applyBorder="1" applyAlignment="1">
      <alignment horizontal="center"/>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3" fillId="9" borderId="15" xfId="0" applyFont="1" applyFill="1" applyBorder="1" applyAlignment="1">
      <alignment horizontal="center"/>
    </xf>
    <xf numFmtId="0" fontId="3" fillId="9" borderId="16" xfId="0" applyFont="1" applyFill="1" applyBorder="1" applyAlignment="1">
      <alignment horizontal="center"/>
    </xf>
    <xf numFmtId="0" fontId="3" fillId="9" borderId="17" xfId="0" applyFont="1" applyFill="1" applyBorder="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1" fillId="0" borderId="0" xfId="0" applyFont="1" applyAlignment="1">
      <alignment horizontal="left"/>
    </xf>
    <xf numFmtId="0" fontId="3" fillId="2" borderId="0" xfId="0" applyFont="1" applyFill="1" applyAlignment="1">
      <alignment horizontal="center"/>
    </xf>
    <xf numFmtId="0" fontId="1" fillId="0" borderId="23" xfId="0" applyFont="1" applyBorder="1" applyAlignment="1">
      <alignment horizontal="left"/>
    </xf>
    <xf numFmtId="0" fontId="5" fillId="0" borderId="25" xfId="0" applyFont="1" applyBorder="1" applyAlignment="1">
      <alignment horizontal="center"/>
    </xf>
    <xf numFmtId="0" fontId="5" fillId="0" borderId="26" xfId="0" applyFont="1" applyBorder="1" applyAlignment="1">
      <alignment horizontal="center"/>
    </xf>
    <xf numFmtId="0" fontId="5" fillId="0" borderId="27" xfId="0" applyFont="1" applyBorder="1" applyAlignment="1">
      <alignment horizontal="center"/>
    </xf>
    <xf numFmtId="166" fontId="26" fillId="11" borderId="22" xfId="1" applyNumberFormat="1" applyFont="1" applyFill="1" applyBorder="1" applyAlignment="1">
      <alignment horizontal="left" vertical="center"/>
    </xf>
    <xf numFmtId="165" fontId="25" fillId="18" borderId="0" xfId="1" applyNumberFormat="1" applyFont="1" applyFill="1" applyBorder="1" applyAlignment="1">
      <alignment horizontal="center" vertical="center"/>
    </xf>
    <xf numFmtId="165" fontId="18" fillId="18" borderId="0" xfId="1" applyNumberFormat="1" applyFont="1" applyFill="1" applyBorder="1" applyAlignment="1">
      <alignment vertical="center"/>
    </xf>
    <xf numFmtId="1" fontId="19" fillId="0" borderId="0" xfId="1" applyNumberFormat="1" applyFont="1" applyAlignment="1">
      <alignment horizontal="left" vertical="top" wrapText="1"/>
    </xf>
    <xf numFmtId="0" fontId="14" fillId="17" borderId="0" xfId="1" applyFont="1" applyFill="1" applyAlignment="1"/>
    <xf numFmtId="0" fontId="17" fillId="17" borderId="0" xfId="3" applyFont="1" applyFill="1" applyAlignment="1" applyProtection="1">
      <alignment horizontal="left"/>
    </xf>
    <xf numFmtId="0" fontId="10" fillId="17" borderId="0" xfId="1" applyFont="1" applyFill="1" applyAlignment="1">
      <alignment horizontal="right"/>
    </xf>
    <xf numFmtId="0" fontId="10" fillId="17" borderId="29" xfId="1" applyFont="1" applyFill="1" applyBorder="1" applyAlignment="1">
      <alignment horizontal="right"/>
    </xf>
    <xf numFmtId="0" fontId="10" fillId="0" borderId="2" xfId="1" applyFont="1" applyFill="1" applyBorder="1" applyAlignment="1">
      <alignment horizontal="center"/>
    </xf>
    <xf numFmtId="0" fontId="10" fillId="0" borderId="18" xfId="1" applyFont="1" applyFill="1" applyBorder="1" applyAlignment="1">
      <alignment horizontal="center"/>
    </xf>
    <xf numFmtId="0" fontId="10" fillId="0" borderId="3" xfId="1" applyFont="1" applyFill="1" applyBorder="1" applyAlignment="1">
      <alignment horizontal="center"/>
    </xf>
    <xf numFmtId="0" fontId="20" fillId="17" borderId="19" xfId="1" applyFont="1" applyFill="1" applyBorder="1" applyAlignment="1">
      <alignment horizontal="left"/>
    </xf>
    <xf numFmtId="0" fontId="20" fillId="17" borderId="0" xfId="1" applyFont="1" applyFill="1" applyAlignment="1">
      <alignment horizontal="left"/>
    </xf>
    <xf numFmtId="0" fontId="22" fillId="0" borderId="0" xfId="1" applyFont="1" applyFill="1" applyBorder="1" applyAlignment="1">
      <alignment horizontal="center" vertical="center"/>
    </xf>
    <xf numFmtId="0" fontId="28" fillId="20" borderId="0" xfId="1" applyFont="1" applyFill="1" applyBorder="1" applyAlignment="1">
      <alignment horizontal="center" vertical="center" shrinkToFit="1"/>
    </xf>
    <xf numFmtId="0" fontId="28" fillId="13" borderId="0" xfId="1" applyFont="1" applyFill="1" applyBorder="1" applyAlignment="1" applyProtection="1">
      <alignment horizontal="center" vertical="center"/>
      <protection locked="0"/>
    </xf>
    <xf numFmtId="1" fontId="28" fillId="19" borderId="0" xfId="1" applyNumberFormat="1" applyFont="1" applyFill="1" applyBorder="1" applyAlignment="1">
      <alignment horizontal="center"/>
    </xf>
    <xf numFmtId="0" fontId="7" fillId="0" borderId="0" xfId="0" applyFont="1" applyAlignment="1">
      <alignment horizontal="left" vertical="top" wrapText="1"/>
    </xf>
    <xf numFmtId="0" fontId="0" fillId="0" borderId="0" xfId="0" applyAlignment="1">
      <alignment vertical="center" wrapText="1"/>
    </xf>
    <xf numFmtId="0" fontId="0" fillId="0" borderId="0" xfId="0" applyFill="1" applyAlignment="1">
      <alignment horizontal="center" wrapText="1"/>
    </xf>
    <xf numFmtId="0" fontId="12" fillId="9" borderId="0" xfId="0" applyFont="1" applyFill="1" applyAlignment="1">
      <alignment horizontal="center" wrapText="1"/>
    </xf>
  </cellXfs>
  <cellStyles count="4">
    <cellStyle name="Comma 2" xfId="2" xr:uid="{00000000-0005-0000-0000-000000000000}"/>
    <cellStyle name="Hyperlink" xfId="3" builtinId="8"/>
    <cellStyle name="Normal" xfId="0" builtinId="0"/>
    <cellStyle name="Normal 2" xfId="1" xr:uid="{00000000-0005-0000-0000-000003000000}"/>
  </cellStyles>
  <dxfs count="4">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ADF5F3"/>
      <color rgb="FFD6B4E4"/>
      <color rgb="FFB9E5E5"/>
      <color rgb="FFED6F93"/>
      <color rgb="FFEFC7C3"/>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usernames" Target="revisions/userNam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oneCellAnchor>
    <xdr:from>
      <xdr:col>21</xdr:col>
      <xdr:colOff>1238250</xdr:colOff>
      <xdr:row>0</xdr:row>
      <xdr:rowOff>9525</xdr:rowOff>
    </xdr:from>
    <xdr:ext cx="1058208" cy="222063"/>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FE95C314-AB0F-4364-8E27-C37779CC2E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109700" y="9525"/>
          <a:ext cx="1058208" cy="22206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97x863/Desktop/Perkins/17-18%20Perkins%20Local%20Applic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Narrative"/>
      <sheetName val="Budget Detail &amp; Amendments"/>
      <sheetName val="Budget Roll-Up"/>
      <sheetName val="Advisory Committees"/>
      <sheetName val="Improvement Plan"/>
      <sheetName val="Program Assurances"/>
      <sheetName val="17-18 Calendar"/>
      <sheetName val="Do Not Edit"/>
    </sheetNames>
    <sheetDataSet>
      <sheetData sheetId="0"/>
      <sheetData sheetId="1"/>
      <sheetData sheetId="2"/>
      <sheetData sheetId="3"/>
      <sheetData sheetId="4"/>
      <sheetData sheetId="5"/>
      <sheetData sheetId="6"/>
      <sheetData sheetId="7"/>
      <sheetData sheetId="8">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revisions/_rels/revisionHeaders.xml.rels><?xml version="1.0" encoding="UTF-8" standalone="yes"?>
<Relationships xmlns="http://schemas.openxmlformats.org/package/2006/relationships"><Relationship Id="rId125" Type="http://schemas.openxmlformats.org/officeDocument/2006/relationships/revisionLog" Target="revisionLog5.xml"/><Relationship Id="rId133" Type="http://schemas.openxmlformats.org/officeDocument/2006/relationships/revisionLog" Target="revisionLog9.xml"/><Relationship Id="rId124" Type="http://schemas.openxmlformats.org/officeDocument/2006/relationships/revisionLog" Target="NULL"/><Relationship Id="rId129" Type="http://schemas.openxmlformats.org/officeDocument/2006/relationships/revisionLog" Target="revisionLog4.xml"/><Relationship Id="rId132" Type="http://schemas.openxmlformats.org/officeDocument/2006/relationships/revisionLog" Target="revisionLog8.xml"/><Relationship Id="rId123" Type="http://schemas.openxmlformats.org/officeDocument/2006/relationships/revisionLog" Target="NULL"/><Relationship Id="rId128" Type="http://schemas.openxmlformats.org/officeDocument/2006/relationships/revisionLog" Target="revisionLog3.xml"/><Relationship Id="rId131" Type="http://schemas.openxmlformats.org/officeDocument/2006/relationships/revisionLog" Target="revisionLog7.xml"/><Relationship Id="rId127" Type="http://schemas.openxmlformats.org/officeDocument/2006/relationships/revisionLog" Target="revisionLog2.xml"/><Relationship Id="rId130" Type="http://schemas.openxmlformats.org/officeDocument/2006/relationships/revisionLog" Target="revisionLog6.xml"/><Relationship Id="rId126" Type="http://schemas.openxmlformats.org/officeDocument/2006/relationships/revisionLog" Target="revisionLog1.xml"/><Relationship Id="rId134" Type="http://schemas.openxmlformats.org/officeDocument/2006/relationships/revisionLog" Target="revisionLog10.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42FCD971-966D-4C68-9917-BE4BFFE1428C}" diskRevisions="1" revisionId="406" version="3">
  <header guid="{E317ED1A-17EC-46D0-9C99-B84AAA8B8549}" dateTime="2018-03-06T08:54:12" maxSheetId="8" userName="Treaster, Jacque" r:id="rId123" minRId="302" maxRId="303">
    <sheetIdMap count="7">
      <sheetId val="1"/>
      <sheetId val="2"/>
      <sheetId val="3"/>
      <sheetId val="4"/>
      <sheetId val="5"/>
      <sheetId val="6"/>
      <sheetId val="7"/>
    </sheetIdMap>
  </header>
  <header guid="{EEB9C4BA-4B4A-4DBB-BEAF-5F53821390DF}" dateTime="2018-03-06T10:41:00" maxSheetId="8" userName="Hert, Kelly" r:id="rId124" minRId="305" maxRId="306">
    <sheetIdMap count="7">
      <sheetId val="1"/>
      <sheetId val="2"/>
      <sheetId val="3"/>
      <sheetId val="4"/>
      <sheetId val="5"/>
      <sheetId val="6"/>
      <sheetId val="7"/>
    </sheetIdMap>
  </header>
  <header guid="{7F4C2ECD-5821-44F7-8B42-49072ECE3FA9}" dateTime="2018-03-16T15:30:39" maxSheetId="8" userName="Stephanie Gray" r:id="rId125" minRId="308" maxRId="354">
    <sheetIdMap count="7">
      <sheetId val="1"/>
      <sheetId val="2"/>
      <sheetId val="3"/>
      <sheetId val="4"/>
      <sheetId val="5"/>
      <sheetId val="6"/>
      <sheetId val="7"/>
    </sheetIdMap>
  </header>
  <header guid="{8B35A126-24F5-40E6-BFC0-4E02177AEB5F}" dateTime="2018-03-16T16:00:38" maxSheetId="8" userName="Stephanie Gray" r:id="rId126" minRId="355" maxRId="356">
    <sheetIdMap count="7">
      <sheetId val="1"/>
      <sheetId val="2"/>
      <sheetId val="3"/>
      <sheetId val="4"/>
      <sheetId val="5"/>
      <sheetId val="6"/>
      <sheetId val="7"/>
    </sheetIdMap>
  </header>
  <header guid="{2450ED9F-BB3E-4FAE-93A2-484EFC61550E}" dateTime="2018-03-22T16:52:19" maxSheetId="8" userName="Stephanie Gray" r:id="rId127" minRId="360" maxRId="368">
    <sheetIdMap count="7">
      <sheetId val="1"/>
      <sheetId val="2"/>
      <sheetId val="3"/>
      <sheetId val="4"/>
      <sheetId val="5"/>
      <sheetId val="6"/>
      <sheetId val="7"/>
    </sheetIdMap>
  </header>
  <header guid="{BF6ED78B-430D-41FA-B454-D8F8155229D9}" dateTime="2018-03-27T09:10:49" maxSheetId="8" userName="Stephanie Gray" r:id="rId128" minRId="372" maxRId="374">
    <sheetIdMap count="7">
      <sheetId val="1"/>
      <sheetId val="2"/>
      <sheetId val="3"/>
      <sheetId val="4"/>
      <sheetId val="5"/>
      <sheetId val="6"/>
      <sheetId val="7"/>
    </sheetIdMap>
  </header>
  <header guid="{847EF1C7-48D8-4873-ADD7-610E43C0ADDD}" dateTime="2018-03-27T09:22:59" maxSheetId="8" userName="Stephanie Gray" r:id="rId129" minRId="378" maxRId="383">
    <sheetIdMap count="7">
      <sheetId val="1"/>
      <sheetId val="2"/>
      <sheetId val="3"/>
      <sheetId val="4"/>
      <sheetId val="5"/>
      <sheetId val="6"/>
      <sheetId val="7"/>
    </sheetIdMap>
  </header>
  <header guid="{CB150532-4FEF-4833-B460-0E342D10FB25}" dateTime="2018-03-27T09:28:57" maxSheetId="8" userName="Stephanie Gray" r:id="rId130" minRId="387">
    <sheetIdMap count="7">
      <sheetId val="1"/>
      <sheetId val="2"/>
      <sheetId val="3"/>
      <sheetId val="4"/>
      <sheetId val="5"/>
      <sheetId val="6"/>
      <sheetId val="7"/>
    </sheetIdMap>
  </header>
  <header guid="{E83FFB55-9EAC-4451-BC81-D395F6C74CB9}" dateTime="2018-04-04T10:09:45" maxSheetId="8" userName="Hert, Kelly" r:id="rId131">
    <sheetIdMap count="7">
      <sheetId val="1"/>
      <sheetId val="2"/>
      <sheetId val="3"/>
      <sheetId val="4"/>
      <sheetId val="5"/>
      <sheetId val="6"/>
      <sheetId val="7"/>
    </sheetIdMap>
  </header>
  <header guid="{7019B654-C86C-4536-A3F6-7D35423CADFA}" dateTime="2018-04-04T10:20:52" maxSheetId="8" userName="Hert, Kelly" r:id="rId132" minRId="392">
    <sheetIdMap count="7">
      <sheetId val="1"/>
      <sheetId val="2"/>
      <sheetId val="3"/>
      <sheetId val="4"/>
      <sheetId val="5"/>
      <sheetId val="6"/>
      <sheetId val="7"/>
    </sheetIdMap>
  </header>
  <header guid="{91EB71C1-C5E9-497E-B58D-AB07B1C33C75}" dateTime="2018-04-04T15:21:49" maxSheetId="8" userName="Williams, Amy" r:id="rId133" minRId="393" maxRId="400">
    <sheetIdMap count="7">
      <sheetId val="1"/>
      <sheetId val="2"/>
      <sheetId val="3"/>
      <sheetId val="4"/>
      <sheetId val="5"/>
      <sheetId val="6"/>
      <sheetId val="7"/>
    </sheetIdMap>
  </header>
  <header guid="{42FCD971-966D-4C68-9917-BE4BFFE1428C}" dateTime="2018-04-04T15:23:38" maxSheetId="8" userName="Williams, Amy" r:id="rId134" minRId="404" maxRId="406">
    <sheetIdMap count="7">
      <sheetId val="1"/>
      <sheetId val="2"/>
      <sheetId val="3"/>
      <sheetId val="4"/>
      <sheetId val="5"/>
      <sheetId val="6"/>
      <sheetId val="7"/>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55" sId="3">
    <nc r="Q65" t="inlineStr">
      <is>
        <t xml:space="preserve">Decided not to make this request. </t>
      </is>
    </nc>
  </rcc>
  <rcc rId="356" sId="3">
    <oc r="Q77" t="inlineStr">
      <is>
        <t xml:space="preserve"> Additional supplies to use in with high school students for dual enrollment and MT Career Pathways presentations, discussions and paperwork organization. Gallatin College Pathways/Dual Enrollment coordinator comes into contact with hundreds of students, parents, and high school administrators.  Educating all these stakeholders about dual enrollment and the new MT Career Pathways is critical for success.   Consumable supplies for Manufacturing Day to be given to visiting students to get  the word out about Dual Enrollment and MT Career Pathways. We are projecting there will be 100 high school participants and 20 Industry experts and would like to offer them materials to attend the day that is helpful.  This year manufacturing day will include IT and the Business side of manufacturing so there will be additional students and industry experts helping.  Would like to include any logos and paperwork from MT Career Pathways to get that message out to high school students and industry during this event also.    Also will need to make copies and use supplies for the summer high school instructors dual enrollment enrichment courses.   </t>
      </is>
    </oc>
    <nc r="Q77" t="inlineStr">
      <is>
        <t xml:space="preserve"> Additional materials  to explain the MT Pathways and Dual Enrollment program. These are materials they can take home to parents, we can use with counselors or administrators for dual enrollment and MT Career Pathways presentations, discussions and paperwork organization. Gallatin College Pathways/Dual Enrollment coordinator comes into contact with hundreds of students, parents, and high school administrators.  Educating all these stakeholders about dual enrollment and the new MT Career Pathways is critical for success.   Consumable supplies for Manufacturing Day to be given to visiting students to get  the word out about Dual Enrollment and MT Career Pathways. We are projecting there will be 100 high school participants and 20 Industry experts and would like to offer them materials.  This year manufacturing day will include IT and the Business side of manufacturing so there will be additional students and industry experts helping.  Would like to include any logos and paperwork from MT Career Pathways to get that message out to high school students and industry during this event also.    </t>
      </is>
    </nc>
  </rcc>
  <rcv guid="{80C173F4-7111-4E85-AB6E-6B4B68FCACF3}" action="delete"/>
  <rdn rId="0" localSheetId="2" customView="1" name="Z_80C173F4_7111_4E85_AB6E_6B4B68FCACF3_.wvu.Cols" hidden="1" oldHidden="1">
    <formula>Narrative!$W:$Y</formula>
    <oldFormula>Narrative!$W:$Y</oldFormula>
  </rdn>
  <rdn rId="0" localSheetId="3" customView="1" name="Z_80C173F4_7111_4E85_AB6E_6B4B68FCACF3_.wvu.Cols" hidden="1" oldHidden="1">
    <formula>'Budget Detail &amp; Amendments'!$B:$B</formula>
    <oldFormula>'Budget Detail &amp; Amendments'!$B:$B</oldFormula>
  </rdn>
  <rdn rId="0" localSheetId="5" customView="1" name="Z_80C173F4_7111_4E85_AB6E_6B4B68FCACF3_.wvu.PrintArea" hidden="1" oldHidden="1">
    <formula>'17-18 Calendar'!$B$7:$V$63</formula>
    <oldFormula>'17-18 Calendar'!$B$7:$V$63</oldFormula>
  </rdn>
  <rcv guid="{80C173F4-7111-4E85-AB6E-6B4B68FCACF3}"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04" sId="3">
    <nc r="Q20" t="inlineStr">
      <is>
        <t>Approved 4/4/18</t>
      </is>
    </nc>
  </rcc>
  <rfmt sheetId="3" sqref="Q20" start="0" length="2147483647">
    <dxf>
      <font>
        <color rgb="FFFF0000"/>
      </font>
    </dxf>
  </rfmt>
  <rfmt sheetId="3" sqref="Q20">
    <dxf>
      <fill>
        <patternFill patternType="solid">
          <bgColor rgb="FFFFFF00"/>
        </patternFill>
      </fill>
    </dxf>
  </rfmt>
  <rcc rId="405" sId="3">
    <oc r="Q65" t="inlineStr">
      <is>
        <t>The stipend is for one dual enrollment teacher (welding at Bzn HS) as compensation for additional work required for teaching dual enrollment, duties and responsibilities that require additional time and resources that exceed the normal work load for non-DE CTE classes.</t>
      </is>
    </oc>
    <nc r="Q65" t="inlineStr">
      <is>
        <t>The stipend is for one dual enrollment teacher (welding at Bzn HS) as compensation for additional work required for teaching dual enrollment, duties and/or responsibilities that require additional time and resources that exceed the normal work load for non-DE CTE classes.</t>
      </is>
    </nc>
  </rcc>
  <rcc rId="406" sId="3">
    <oc r="S77" t="inlineStr">
      <is>
        <t>Please explain supplies for high school students?   Can't provide direct supplies to students</t>
      </is>
    </oc>
    <nc r="S77"/>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60" sId="3">
    <oc r="Q24" t="inlineStr">
      <is>
        <t xml:space="preserve">Moving this salary line down to training for SolidWorks training. </t>
      </is>
    </oc>
    <nc r="Q24" t="inlineStr">
      <is>
        <t xml:space="preserve">Moving this salary line down to training for SolidWorks registration and fees. This change will offer profesional development for faculty and high school dual enrollment teachers. </t>
      </is>
    </nc>
  </rcc>
  <rfmt sheetId="3" sqref="Q23:Q25">
    <dxf>
      <alignment vertical="top"/>
    </dxf>
  </rfmt>
  <rfmt sheetId="3" sqref="Q23:Q25">
    <dxf>
      <alignment horizontal="left"/>
    </dxf>
  </rfmt>
  <rcc rId="361" sId="3">
    <oc r="Q25" t="inlineStr">
      <is>
        <t xml:space="preserve">Culinary Arts instructor did this work during his annual contract. No additional salary was required. Shifted this funding to SolidWorks summer training. </t>
      </is>
    </oc>
    <nc r="Q25" t="inlineStr">
      <is>
        <t xml:space="preserve">Culinary Arts instructor did this work during his annual contract. No additional salary was required. Shifted this funding to SolidWorks professional Devleopment in Registartin and Fees. </t>
      </is>
    </nc>
  </rcc>
  <rcc rId="362" sId="3">
    <oc r="Q65" t="inlineStr">
      <is>
        <t xml:space="preserve">Decided not to make this request. </t>
      </is>
    </oc>
    <nc r="Q65"/>
  </rcc>
  <rcc rId="363" sId="3">
    <oc r="S65" t="inlineStr">
      <is>
        <t>How many stipends? What amount is the Stipend? What is the requirement to receive the stipend?</t>
      </is>
    </oc>
    <nc r="S65"/>
  </rcc>
  <rcc rId="364" sId="3">
    <oc r="Q77" t="inlineStr">
      <is>
        <t xml:space="preserve"> Additional materials  to explain the MT Pathways and Dual Enrollment program. These are materials they can take home to parents, we can use with counselors or administrators for dual enrollment and MT Career Pathways presentations, discussions and paperwork organization. Gallatin College Pathways/Dual Enrollment coordinator comes into contact with hundreds of students, parents, and high school administrators.  Educating all these stakeholders about dual enrollment and the new MT Career Pathways is critical for success.   Consumable supplies for Manufacturing Day to be given to visiting students to get  the word out about Dual Enrollment and MT Career Pathways. We are projecting there will be 100 high school participants and 20 Industry experts and would like to offer them materials.  This year manufacturing day will include IT and the Business side of manufacturing so there will be additional students and industry experts helping.  Would like to include any logos and paperwork from MT Career Pathways to get that message out to high school students and industry during this event also.    </t>
      </is>
    </oc>
    <nc r="Q77" t="inlineStr">
      <is>
        <t xml:space="preserve"> Additional materials created to explain the MT Career Pathways and Dual Enrollment program. These are materials students can take home to parents, or we can use with counselors or administrators for dual enrollment and MT Career Pathways presentations and discussions. Gallatin College Pathways/Dual Enrollment coordinator comes into contact with hundreds of students, parents, teachers and high school administrators.  Educating all these stakeholders about dual enrollment and the new MT Career Pathways is critical for success and the content is different for each stakholder.   Consumable supplies for Manufacturing Day to be given to visiting students to get  the word out about Dual Enrollment and MT Career Pathways at our separate panel session.  We are projecting there will be over 100 high school participants and 20 Industry experts and would like to offer them materials.  This year manufacturing day will include IT and the Business side of manufacturing so there will be additional students and industry experts helping.  </t>
      </is>
    </nc>
  </rcc>
  <rfmt sheetId="3" sqref="P77" start="0" length="2147483647">
    <dxf>
      <font>
        <color rgb="FFFFFF00"/>
      </font>
    </dxf>
  </rfmt>
  <rfmt sheetId="3" sqref="P77" start="0" length="2147483647">
    <dxf>
      <font>
        <color auto="1"/>
      </font>
    </dxf>
  </rfmt>
  <rfmt sheetId="3" sqref="P77">
    <dxf>
      <fill>
        <patternFill patternType="solid">
          <bgColor theme="0"/>
        </patternFill>
      </fill>
    </dxf>
  </rfmt>
  <rfmt sheetId="3" sqref="P77">
    <dxf>
      <fill>
        <patternFill>
          <bgColor rgb="FFFFFF00"/>
        </patternFill>
      </fill>
    </dxf>
  </rfmt>
  <rcc rId="365" sId="3">
    <oc r="D77" t="inlineStr">
      <is>
        <t>Quarter 2</t>
      </is>
    </oc>
    <nc r="D77" t="inlineStr">
      <is>
        <t>Quarter 4</t>
      </is>
    </nc>
  </rcc>
  <rcc rId="366" sId="3" numFmtId="11">
    <oc r="P77">
      <v>1100</v>
    </oc>
    <nc r="P77">
      <v>500</v>
    </nc>
  </rcc>
  <rcc rId="367" sId="3" numFmtId="11">
    <oc r="P113">
      <v>729</v>
    </oc>
    <nc r="P113">
      <v>726</v>
    </nc>
  </rcc>
  <rfmt sheetId="3" sqref="P77">
    <dxf>
      <fill>
        <patternFill>
          <bgColor theme="0"/>
        </patternFill>
      </fill>
    </dxf>
  </rfmt>
  <rcc rId="368" sId="3">
    <oc r="P166">
      <f>+O164-P162</f>
    </oc>
    <nc r="P166"/>
  </rcc>
  <rcv guid="{80C173F4-7111-4E85-AB6E-6B4B68FCACF3}" action="delete"/>
  <rdn rId="0" localSheetId="2" customView="1" name="Z_80C173F4_7111_4E85_AB6E_6B4B68FCACF3_.wvu.Cols" hidden="1" oldHidden="1">
    <formula>Narrative!$W:$Y</formula>
    <oldFormula>Narrative!$W:$Y</oldFormula>
  </rdn>
  <rdn rId="0" localSheetId="3" customView="1" name="Z_80C173F4_7111_4E85_AB6E_6B4B68FCACF3_.wvu.Cols" hidden="1" oldHidden="1">
    <formula>'Budget Detail &amp; Amendments'!$B:$B</formula>
    <oldFormula>'Budget Detail &amp; Amendments'!$B:$B</oldFormula>
  </rdn>
  <rdn rId="0" localSheetId="5" customView="1" name="Z_80C173F4_7111_4E85_AB6E_6B4B68FCACF3_.wvu.PrintArea" hidden="1" oldHidden="1">
    <formula>'17-18 Calendar'!$B$7:$V$63</formula>
    <oldFormula>'17-18 Calendar'!$B$7:$V$63</oldFormula>
  </rdn>
  <rcv guid="{80C173F4-7111-4E85-AB6E-6B4B68FCACF3}"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2" sId="3" odxf="1" dxf="1" numFmtId="19">
    <oc r="P20" t="inlineStr">
      <is>
        <t>Date:</t>
      </is>
    </oc>
    <nc r="P20">
      <v>43186</v>
    </nc>
    <odxf>
      <numFmt numFmtId="0" formatCode="General"/>
    </odxf>
    <ndxf>
      <numFmt numFmtId="19" formatCode="m/d/yyyy"/>
    </ndxf>
  </rcc>
  <rfmt sheetId="3" sqref="Q139">
    <dxf>
      <fill>
        <patternFill patternType="solid">
          <bgColor rgb="FFADF5F3"/>
        </patternFill>
      </fill>
    </dxf>
  </rfmt>
  <rfmt sheetId="3" sqref="Q139">
    <dxf>
      <fill>
        <patternFill>
          <bgColor theme="0"/>
        </patternFill>
      </fill>
    </dxf>
  </rfmt>
  <rfmt sheetId="3" sqref="Q139" start="0" length="0">
    <dxf>
      <fill>
        <patternFill patternType="none">
          <bgColor indexed="65"/>
        </patternFill>
      </fill>
    </dxf>
  </rfmt>
  <rfmt sheetId="3" sqref="Q162">
    <dxf>
      <fill>
        <patternFill>
          <bgColor rgb="FFADF5F3"/>
        </patternFill>
      </fill>
    </dxf>
  </rfmt>
  <rfmt sheetId="3" sqref="Q164">
    <dxf>
      <fill>
        <patternFill patternType="solid">
          <bgColor rgb="FFADF5F3"/>
        </patternFill>
      </fill>
    </dxf>
  </rfmt>
  <rcc rId="373" sId="3">
    <oc r="F113" t="inlineStr">
      <is>
        <t xml:space="preserve">Travel to Missoula for MT Chamber International Manufacturing, Apprenticeship, work-based learning conference in May. The Pathways Coordinator, Workforce Development Director and CTE Student Success Advisor will all attend this conference. One Car rental for carpooling, $74, gas $100. Per Diem for all 3 staff $135, dinner, and one full day each.   Hotel for 3 people $420 total or $140 each. </t>
      </is>
    </oc>
    <nc r="F113" t="inlineStr">
      <is>
        <t xml:space="preserve">Travel to Missoula for MT Chamber International Manufacturing, Apprenticeship, work-based learning conference in May. The Pathways Coordinator, Workforce Development Director and CTE Student Success Advisor will all attend this conference. One Car rental for carpooling, $74, gas $100. Per Diem for all 3 staff $135, dinner, and one full day each.   Hotel for 3 people $420 total or $140 each. Budgeting $800 just in case hotels or milage is over. </t>
      </is>
    </nc>
  </rcc>
  <rcc rId="374" sId="3" numFmtId="11">
    <oc r="P113">
      <v>726</v>
    </oc>
    <nc r="P113">
      <v>800</v>
    </nc>
  </rcc>
  <rcv guid="{80C173F4-7111-4E85-AB6E-6B4B68FCACF3}" action="delete"/>
  <rdn rId="0" localSheetId="2" customView="1" name="Z_80C173F4_7111_4E85_AB6E_6B4B68FCACF3_.wvu.Cols" hidden="1" oldHidden="1">
    <formula>Narrative!$W:$Y</formula>
    <oldFormula>Narrative!$W:$Y</oldFormula>
  </rdn>
  <rdn rId="0" localSheetId="3" customView="1" name="Z_80C173F4_7111_4E85_AB6E_6B4B68FCACF3_.wvu.Cols" hidden="1" oldHidden="1">
    <formula>'Budget Detail &amp; Amendments'!$B:$B</formula>
    <oldFormula>'Budget Detail &amp; Amendments'!$B:$B</oldFormula>
  </rdn>
  <rdn rId="0" localSheetId="5" customView="1" name="Z_80C173F4_7111_4E85_AB6E_6B4B68FCACF3_.wvu.PrintArea" hidden="1" oldHidden="1">
    <formula>'17-18 Calendar'!$B$7:$V$63</formula>
    <oldFormula>'17-18 Calendar'!$B$7:$V$63</oldFormula>
  </rdn>
  <rcv guid="{80C173F4-7111-4E85-AB6E-6B4B68FCACF3}"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8" sId="3">
    <nc r="C65" t="inlineStr">
      <is>
        <t>Quarter 4</t>
      </is>
    </nc>
  </rcc>
  <rcc rId="379" sId="3">
    <nc r="D65" t="inlineStr">
      <is>
        <t>Quarter 4</t>
      </is>
    </nc>
  </rcc>
  <rcc rId="380" sId="3">
    <nc r="F65" t="inlineStr">
      <is>
        <t>Bozeman Welding Dual Enrollment Stipend</t>
      </is>
    </nc>
  </rcc>
  <rcc rId="381" sId="3" numFmtId="11">
    <nc r="P65">
      <v>500</v>
    </nc>
  </rcc>
  <rcc rId="382" sId="3">
    <nc r="Q65" t="inlineStr">
      <is>
        <t xml:space="preserve">Gallatin College will have at least $16,000 in stipends this year, this is a request for just one of those. </t>
      </is>
    </nc>
  </rcc>
  <rcc rId="383" sId="3">
    <nc r="E65" t="inlineStr">
      <is>
        <t>Contracted Services</t>
      </is>
    </nc>
  </rcc>
  <rcv guid="{80C173F4-7111-4E85-AB6E-6B4B68FCACF3}" action="delete"/>
  <rdn rId="0" localSheetId="2" customView="1" name="Z_80C173F4_7111_4E85_AB6E_6B4B68FCACF3_.wvu.Cols" hidden="1" oldHidden="1">
    <formula>Narrative!$W:$Y</formula>
    <oldFormula>Narrative!$W:$Y</oldFormula>
  </rdn>
  <rdn rId="0" localSheetId="3" customView="1" name="Z_80C173F4_7111_4E85_AB6E_6B4B68FCACF3_.wvu.Cols" hidden="1" oldHidden="1">
    <formula>'Budget Detail &amp; Amendments'!$B:$B</formula>
    <oldFormula>'Budget Detail &amp; Amendments'!$B:$B</oldFormula>
  </rdn>
  <rdn rId="0" localSheetId="5" customView="1" name="Z_80C173F4_7111_4E85_AB6E_6B4B68FCACF3_.wvu.PrintArea" hidden="1" oldHidden="1">
    <formula>'17-18 Calendar'!$B$7:$V$63</formula>
    <oldFormula>'17-18 Calendar'!$B$7:$V$63</oldFormula>
  </rdn>
  <rcv guid="{80C173F4-7111-4E85-AB6E-6B4B68FCACF3}"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08" sId="3" numFmtId="11">
    <oc r="P24">
      <v>2850</v>
    </oc>
    <nc r="P24">
      <v>0</v>
    </nc>
  </rcc>
  <rcc rId="309" sId="3">
    <nc r="Q24" t="inlineStr">
      <is>
        <t xml:space="preserve">Moving this salary line down to training for SolidWorks training. </t>
      </is>
    </nc>
  </rcc>
  <rcc rId="310" sId="3">
    <nc r="D130" t="inlineStr">
      <is>
        <t>Quarter 4</t>
      </is>
    </nc>
  </rcc>
  <rcc rId="311" sId="3">
    <nc r="C130" t="inlineStr">
      <is>
        <t>Quarter 4</t>
      </is>
    </nc>
  </rcc>
  <rcc rId="312" sId="3">
    <nc r="E130" t="inlineStr">
      <is>
        <t>Training/Registration Costs</t>
      </is>
    </nc>
  </rcc>
  <rcc rId="313" sId="3">
    <nc r="Q130" t="inlineStr">
      <is>
        <t xml:space="preserve">Gallatin College has been trying to offer a SolidWorks training for both faculty and dual enrollment teachers for several summers. Finally we have interest and commitment from dual enrollment instructors and would like to offer this training at a reduced cost to the high school teachers. </t>
      </is>
    </nc>
  </rcc>
  <rcc rId="314" sId="3">
    <nc r="O164">
      <v>76191.34</v>
    </nc>
  </rcc>
  <rfmt sheetId="3" sqref="Q162">
    <dxf>
      <fill>
        <patternFill patternType="solid">
          <bgColor rgb="FFD6B4E4"/>
        </patternFill>
      </fill>
    </dxf>
  </rfmt>
  <rfmt sheetId="3" sqref="Q162">
    <dxf>
      <fill>
        <patternFill>
          <bgColor rgb="FFFFC000"/>
        </patternFill>
      </fill>
    </dxf>
  </rfmt>
  <rcc rId="315" sId="3" numFmtId="11">
    <oc r="P65">
      <v>2053</v>
    </oc>
    <nc r="P65"/>
  </rcc>
  <rcc rId="316" sId="3">
    <oc r="Q65" t="inlineStr">
      <is>
        <t xml:space="preserve">Because docuSign and the summer instruction in Culinary Arts did not require funding Gallatin College would like to add these funding amounts to dual enrollment stipends.  </t>
      </is>
    </oc>
    <nc r="Q65"/>
  </rcc>
  <rcc rId="317" sId="3">
    <oc r="F65" t="inlineStr">
      <is>
        <t xml:space="preserve">Stipends for Dual Enrollment High School Instructors.  </t>
      </is>
    </oc>
    <nc r="F65"/>
  </rcc>
  <rcc rId="318" sId="3">
    <oc r="E65" t="inlineStr">
      <is>
        <t>Contracted Services</t>
      </is>
    </oc>
    <nc r="E65"/>
  </rcc>
  <rcc rId="319" sId="3">
    <oc r="D65" t="inlineStr">
      <is>
        <t>Quarter 4</t>
      </is>
    </oc>
    <nc r="D65"/>
  </rcc>
  <rcc rId="320" sId="3">
    <oc r="C65" t="inlineStr">
      <is>
        <t>Quarter 4</t>
      </is>
    </oc>
    <nc r="C65"/>
  </rcc>
  <rcc rId="321" sId="3" numFmtId="11">
    <nc r="P130">
      <v>5700</v>
    </nc>
  </rcc>
  <rcc rId="322" sId="3">
    <nc r="C113" t="inlineStr">
      <is>
        <t>Quarter 4</t>
      </is>
    </nc>
  </rcc>
  <rcc rId="323" sId="3">
    <nc r="D113" t="inlineStr">
      <is>
        <t>Quarter 4</t>
      </is>
    </nc>
  </rcc>
  <rcc rId="324" sId="3">
    <nc r="F113" t="inlineStr">
      <is>
        <t xml:space="preserve">Travel to Missoula for MT Chamber International Manufacturing, Apprenticeship, work-based learning conference in May. The Pathways Coordinator, Workforce Development Director and CTE Student Success Advisor will all attend this confernece. One Car rental for carpooling, $74, gas $75. Per Diem for all 3 staff $135, dinner, and one full day each.   Hotel for 3 people $360 total or $120 each. </t>
      </is>
    </nc>
  </rcc>
  <rcc rId="325" sId="3">
    <nc r="Q113" t="inlineStr">
      <is>
        <t xml:space="preserve">Due to some originally planned activities not occurring or occurring less expensive that projected there is room in the budget to attend this conference. </t>
      </is>
    </nc>
  </rcc>
  <rcc rId="326" sId="3">
    <oc r="Q128" t="inlineStr">
      <is>
        <t xml:space="preserve">Montana State has contracted with DocuSign unkown to Gallatin College at time of proposal writing.  Therefore Gallatin College will not have any cost associated with DocuSign for these activities. This budget expense is being shifted to consumable suppies. </t>
      </is>
    </oc>
    <nc r="Q128" t="inlineStr">
      <is>
        <t>Montana State has contracted with DocuSign unknown to Gallatin College at time of proposal writing.  Therefore Gallatin College will not have any cost associated with DocuSign for these activities. This budget expense is being shifted to consumable supplies and travel.</t>
      </is>
    </nc>
  </rcc>
  <rcc rId="327" sId="3">
    <nc r="F130" t="inlineStr">
      <is>
        <t xml:space="preserve">Training cost for SolidWorks training for Gallatin College Faculty and High School </t>
      </is>
    </nc>
  </rcc>
  <rcc rId="328" sId="3">
    <oc r="Q162" t="inlineStr">
      <is>
        <t xml:space="preserve">The original amount on this spreadsheet is incorrrect. $76,191.32 is the correct total Gallatin College was awarded. </t>
      </is>
    </oc>
    <nc r="Q162" t="inlineStr">
      <is>
        <t xml:space="preserve">The original amount on this spreadsheet is incorrect. $76,191.32 is the correct total Gallatin College was awarded. </t>
      </is>
    </nc>
  </rcc>
  <rcc rId="329" sId="3">
    <oc r="A11" t="inlineStr">
      <is>
        <t xml:space="preserve">All services related to administrative grant activity. Cost for financial reporting offices, technology infastructure, compliance, auditing, and related tasks to administer the grant. </t>
      </is>
    </oc>
    <nc r="A11" t="inlineStr">
      <is>
        <t xml:space="preserve">All services related to administrative grant activity. Cost for financial reporting offices, technology infrastructure, compliance, auditing, and related tasks to administer the grant. </t>
      </is>
    </nc>
  </rcc>
  <rcc rId="330" sId="3">
    <oc r="F25" t="inlineStr">
      <is>
        <t>Gallatin College CTE faculty for summer teaching training course to high school CTE instructors.Gallatin College CTE faculty receive $950 per credit this will be a three credit course-EDCI 598 (Special Topics) Culinary Arts Continuing Education.</t>
      </is>
    </oc>
    <nc r="F25" t="inlineStr">
      <is>
        <t>Gallatin College CTE faculty for summer teaching training course to high school CTE instructors. Gallatin College CTE faculty receive $950 per credit this will be a three credit course-EDCI 598 (Special Topics) Culinary Arts Continuing Education.</t>
      </is>
    </nc>
  </rcc>
  <rcc rId="331" sId="3">
    <oc r="Q25" t="inlineStr">
      <is>
        <t xml:space="preserve">Culinary Arts instructor did this work duirng his annual contract. No additional salary was required. Shifted some of this funding down to stipends for dual enrollment instructors. </t>
      </is>
    </oc>
    <nc r="Q25" t="inlineStr">
      <is>
        <t xml:space="preserve">Culinary Arts instructor did this work during his annual contract. No additional salary was required. Shifted this funding to SolidWorks summer training. </t>
      </is>
    </nc>
  </rcc>
  <rcc rId="332" sId="3">
    <oc r="F38" t="inlineStr">
      <is>
        <t xml:space="preserve">1.0 FTE benefits for Diane Dorgan are $7,854.38.  Pathways is paying for 90% of Diane Dorgans salary and benefits.  </t>
      </is>
    </oc>
    <nc r="F38" t="inlineStr">
      <is>
        <t xml:space="preserve">1.0 FTE benefits for Diane Dorgan are $7,854.38.  Pathways is paying for 90% of Diane Dorgan's salary and benefits.  </t>
      </is>
    </nc>
  </rcc>
  <rcc rId="333" sId="3">
    <oc r="F52" t="inlineStr">
      <is>
        <t xml:space="preserve">1.0 FTE Health Insurance for Diane Dorgan is $12,648.  90% of Diane Dorgans Health Insurance total is  $11,383.  </t>
      </is>
    </oc>
    <nc r="F52" t="inlineStr">
      <is>
        <t xml:space="preserve">1.0 FTE Health Insurance for Diane Dorgan is $12,648.  90% of Diane Dorgan's Health Insurance total is  $11,383.  </t>
      </is>
    </nc>
  </rcc>
  <rcc rId="334" sId="3">
    <oc r="S65" t="inlineStr">
      <is>
        <t>How many stipends? What amount is the Stpend? What is the requirement to receive the stipend?</t>
      </is>
    </oc>
    <nc r="S65" t="inlineStr">
      <is>
        <t>How many stipends? What amount is the Stipend? What is the requirement to receive the stipend?</t>
      </is>
    </nc>
  </rcc>
  <rcc rId="335" sId="3">
    <oc r="F77" t="inlineStr">
      <is>
        <t xml:space="preserve">Depending on Statewide efforts in MT Career Pathwys either Gallatin College will create materials or we will use state materials. Student materials for dual enrollment, career choices and post- secodnary opportuntiies education. </t>
      </is>
    </oc>
    <nc r="F77" t="inlineStr">
      <is>
        <t xml:space="preserve">Depending on Statewide efforts in MT Career Pathways either Gallatin College will create materials or we will use state materials. Student materials for dual enrollment, career choices and post- secondary opportunities education. </t>
      </is>
    </nc>
  </rcc>
  <rcc rId="336" sId="3">
    <oc r="Q77" t="inlineStr">
      <is>
        <t xml:space="preserve"> Additional supplies to use in with high school students for dual enrollment and MT Career Pathways presentations, discusions and paperwork organization. Gallatin College Pathways/Dual Enrollment coordinator comes into contact with hundredns of studnets, parents, and high school administrators.  Educating all these stakeholders about dual enrollment and the new MT Career Pathways is critical for success.   Consumable supplies for Manufacturing Day to be given to visiting students to get  the word out about Dual Enrollment and MT Career Pathways. We are projecting there will be 100 high school participants and 20 Industry experts and would like to offer them materials to attend the day that is helpful.  This year manufacturing day will inlcude IT and the Business side of manyufacturing so there will be additional students and industry experts helping.  Would like to include any logos and paperwork from MT Career Pathways to get that message out to high school students and industry during this event also.    Also will need to make copies and use supplies for the summer high school instructors dual enrollment enrichment courses.   </t>
      </is>
    </oc>
    <nc r="Q77" t="inlineStr">
      <is>
        <t xml:space="preserve"> Additional supplies to use in with high school students for dual enrollment and MT Career Pathways presentations, discussions and paperwork organization. Gallatin College Pathways/Dual Enrollment coordinator comes into contact with hundreds of students, parents, and high school administrators.  Educating all these stakeholders about dual enrollment and the new MT Career Pathways is critical for success.   Consumable supplies for Manufacturing Day to be given to visiting students to get  the word out about Dual Enrollment and MT Career Pathways. We are projecting there will be 100 high school participants and 20 Industry experts and would like to offer them materials to attend the day that is helpful.  This year manufacturing day will include IT and the Business side of manufacturing so there will be additional students and industry experts helping.  Would like to include any logos and paperwork from MT Career Pathways to get that message out to high school students and industry during this event also.    Also will need to make copies and use supplies for the summer high school instructors dual enrollment enrichment courses.   </t>
      </is>
    </nc>
  </rcc>
  <rcc rId="337" sId="3">
    <oc r="F78" t="inlineStr">
      <is>
        <t xml:space="preserve">Surface Laptop to work with students as they register for dual enrollment in rural areas. The policy at MSU/Gallatin College is to replace  IT equipment every 3-4 yrs.  Due to the transitioanl nature or this work, the coordinator is in multiple high school, a light weight easilty transportable laptop or tablet is required to be efficient.  Efficinecies include applications, permisions and continualy communication electronically with hundredns of parents and students.  </t>
      </is>
    </oc>
    <nc r="F78" t="inlineStr">
      <is>
        <t xml:space="preserve">Surface Laptop to work with students as they register for dual enrollment in rural areas. The policy at MSU/Gallatin College is to replace  IT equipment every 3-4 yrs.  Due to the transitional nature or this work, the coordinator is in multiple high school, a light weight easily transportable laptop or tablet is required to be efficient.  Efficiencies include applications, permissions and continually communication electronically with hundreds of parents and students.  </t>
      </is>
    </nc>
  </rcc>
  <rcc rId="338" sId="3">
    <oc r="F94" t="inlineStr">
      <is>
        <t>Reimbursment of Cell phone expenses</t>
      </is>
    </oc>
    <nc r="F94" t="inlineStr">
      <is>
        <t>Reimbursement of Cell phone expenses</t>
      </is>
    </nc>
  </rcc>
  <rcc rId="339" sId="3">
    <oc r="F110" t="inlineStr">
      <is>
        <t>Dual Enrollment growth- Inorder to grow rural dual enrollment travel is required.  Using historical data total travel miles totaled roughly $512.00 All travel will follow state of Montana rates and policies.</t>
      </is>
    </oc>
    <nc r="F110" t="inlineStr">
      <is>
        <t>Dual Enrollment growth- In order to grow rural dual enrollment travel is required.  Using historical data total travel miles totaled roughly $512.00 All travel will follow state of Montana rates and policies.</t>
      </is>
    </nc>
  </rcc>
  <rcc rId="340" sId="3">
    <oc r="F111" t="inlineStr">
      <is>
        <t>State Coordinator training in August 2 nights at SKC Coummunity College x$136= $272,  4 days rental car x $33=$132, mileage = 524/30mpg= 17 gallons x$3.30=$58, 3 days  per diem x $23=$69.  For a total travel budget for this in-state trip of $531</t>
      </is>
    </oc>
    <nc r="F111" t="inlineStr">
      <is>
        <t>State Coordinator training in August 2 nights at SKC Community College x$136= $272,  4 days rental car x $33=$132, mileage = 524/30mpg= 17 gallons x$3.30=$58, 3 days  per diem x $23=$69.  For a total travel budget for this in-state trip of $531</t>
      </is>
    </nc>
  </rcc>
  <rcc rId="341" sId="3">
    <nc r="F113" t="inlineStr">
      <is>
        <t xml:space="preserve">Travel to Missoula for MT Chamber International Manufacturing, Apprenticeship, work-based learning conference in May. The Pathways Coordinator, Workforce Development Director and CTE Student Success Advisor will all attend this conference. One Car rental for carpooling, $74, gas $75. Per Diem for all 3 staff $135, dinner, and one full day each.   Hotel for 3 people $360 total or $120 each. </t>
      </is>
    </nc>
  </rcc>
  <rfmt sheetId="3" sqref="Q77:Q78">
    <dxf>
      <alignment vertical="top"/>
    </dxf>
  </rfmt>
  <rfmt sheetId="3" sqref="Q77:Q78">
    <dxf>
      <alignment horizontal="left"/>
    </dxf>
  </rfmt>
  <rfmt sheetId="3" sqref="C77:Q78">
    <dxf>
      <alignment horizontal="left"/>
    </dxf>
  </rfmt>
  <rfmt sheetId="3" sqref="C77:Q78">
    <dxf>
      <alignment vertical="top"/>
    </dxf>
  </rfmt>
  <rcc rId="342" sId="3" numFmtId="11">
    <nc r="P77">
      <v>1720</v>
    </nc>
  </rcc>
  <rcc rId="343" sId="3" numFmtId="11">
    <nc r="P77">
      <v>600</v>
    </nc>
  </rcc>
  <rcc rId="344" sId="3" numFmtId="11">
    <nc r="P130">
      <v>5500</v>
    </nc>
  </rcc>
  <rcc rId="345" sId="3" numFmtId="11">
    <nc r="P130">
      <v>4780</v>
    </nc>
  </rcc>
  <rcc rId="346" sId="3">
    <nc r="F130" t="inlineStr">
      <is>
        <t xml:space="preserve">Training cost for SolidWorks training for Gallatin College Faculty and High School.  Quest Integration offers this training for a cost of $1195 per participant.  Gallatin College wa sable to secure a 2 for 1 price.  So for $4,780 Gallatin will be able to host 8 faculty or high school instructors to participate in the 4 day training, that is 8 hours a day.  This is a great opportuntiy for our area high school instructors. </t>
      </is>
    </nc>
  </rcc>
  <rfmt sheetId="3" sqref="A130:U130">
    <dxf>
      <alignment vertical="top"/>
    </dxf>
  </rfmt>
  <rfmt sheetId="3" sqref="A130:U130">
    <dxf>
      <alignment horizontal="left"/>
    </dxf>
  </rfmt>
  <rfmt sheetId="3" sqref="F130:N130">
    <dxf>
      <alignment wrapText="1"/>
    </dxf>
  </rfmt>
  <rcc rId="347" sId="3">
    <nc r="F130" t="inlineStr">
      <is>
        <t xml:space="preserve">Training cost for SolidWorks training for Gallatin College Faculty and High School.  Quest Integration offers this training for a cost of $1195 per participant.  Gallatin College we sable to secure a 2 for 1 price.  So for $4,780 Gallatin will be able to host 8 faculty or high school instructors to participate in the 4 day training, that is 8 hours a day.  This is a great opportunity for our area high school instructors. </t>
      </is>
    </nc>
  </rcc>
  <rfmt sheetId="3" sqref="P130">
    <dxf>
      <alignment horizontal="right"/>
    </dxf>
  </rfmt>
  <rfmt sheetId="3" sqref="P130">
    <dxf>
      <alignment vertical="bottom"/>
    </dxf>
  </rfmt>
  <rcc rId="348" sId="3">
    <nc r="F113" t="inlineStr">
      <is>
        <t xml:space="preserve">Travel to Missoula for MT Chamber International Manufacturing, Apprenticeship, work-based learning conference in May. The Pathways Coordinator, Workforce Development Director and CTE Student Success Advisor will all attend this conference. One Car rental for carpooling, $74, gas $100. Per Diem for all 3 staff $135, dinner, and one full day each.   Hotel for 3 people $360 total or $120 each. </t>
      </is>
    </nc>
  </rcc>
  <rcc rId="349" sId="3" numFmtId="11">
    <nc r="P113">
      <v>669</v>
    </nc>
  </rcc>
  <rcc rId="350" sId="3">
    <nc r="F113" t="inlineStr">
      <is>
        <t xml:space="preserve">Travel to Missoula for MT Chamber International Manufacturing, Apprenticeship, work-based learning conference in May. The Pathways Coordinator, Workforce Development Director and CTE Student Success Advisor will all attend this conference. One Car rental for carpooling, $74, gas $100. Per Diem for all 3 staff $135, dinner, and one full day each.   Hotel for 3 people $420 total or $140 each. </t>
      </is>
    </nc>
  </rcc>
  <rcc rId="351" sId="3" numFmtId="11">
    <nc r="P113">
      <v>729</v>
    </nc>
  </rcc>
  <rcc rId="352" sId="3" numFmtId="11">
    <nc r="P77">
      <v>1000</v>
    </nc>
  </rcc>
  <rcc rId="353" sId="3" odxf="1" dxf="1">
    <nc r="P166">
      <f>+O164-P162</f>
    </nc>
    <odxf>
      <numFmt numFmtId="0" formatCode="General"/>
    </odxf>
    <ndxf>
      <numFmt numFmtId="164" formatCode="&quot;$&quot;#,##0.00"/>
    </ndxf>
  </rcc>
  <rcc rId="354" sId="3" numFmtId="11">
    <oc r="P77">
      <v>1780</v>
    </oc>
    <nc r="P77">
      <v>1100</v>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O162">
    <dxf>
      <fill>
        <patternFill patternType="solid">
          <bgColor rgb="FFADF5F3"/>
        </patternFill>
      </fill>
    </dxf>
  </rfmt>
  <rfmt sheetId="3" sqref="O164" start="0" length="2147483647">
    <dxf>
      <font>
        <b/>
      </font>
    </dxf>
  </rfmt>
  <rcc rId="387" sId="3">
    <oc r="O164">
      <v>76191.34</v>
    </oc>
    <nc r="O164">
      <v>76191.320000000007</v>
    </nc>
  </rcc>
  <rcv guid="{80C173F4-7111-4E85-AB6E-6B4B68FCACF3}" action="delete"/>
  <rdn rId="0" localSheetId="2" customView="1" name="Z_80C173F4_7111_4E85_AB6E_6B4B68FCACF3_.wvu.Cols" hidden="1" oldHidden="1">
    <formula>Narrative!$W:$Y</formula>
    <oldFormula>Narrative!$W:$Y</oldFormula>
  </rdn>
  <rdn rId="0" localSheetId="3" customView="1" name="Z_80C173F4_7111_4E85_AB6E_6B4B68FCACF3_.wvu.Cols" hidden="1" oldHidden="1">
    <formula>'Budget Detail &amp; Amendments'!$B:$B</formula>
    <oldFormula>'Budget Detail &amp; Amendments'!$B:$B</oldFormula>
  </rdn>
  <rdn rId="0" localSheetId="5" customView="1" name="Z_80C173F4_7111_4E85_AB6E_6B4B68FCACF3_.wvu.PrintArea" hidden="1" oldHidden="1">
    <formula>'17-18 Calendar'!$B$7:$V$63</formula>
    <oldFormula>'17-18 Calendar'!$B$7:$V$63</oldFormula>
  </rdn>
  <rcv guid="{80C173F4-7111-4E85-AB6E-6B4B68FCACF3}"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EABE3FB0-5FF5-4E48-BD59-4D235545B9B6}" action="delete"/>
  <rdn rId="0" localSheetId="5" customView="1" name="Z_EABE3FB0_5FF5_4E48_BD59_4D235545B9B6_.wvu.PrintArea" hidden="1" oldHidden="1">
    <formula>'17-18 Calendar'!$B$7:$V$63</formula>
    <oldFormula>'17-18 Calendar'!$B$7:$V$63</oldFormula>
  </rdn>
  <rcv guid="{EABE3FB0-5FF5-4E48-BD59-4D235545B9B6}"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92" sId="3" xfDxf="1" dxf="1">
    <nc r="S65" t="inlineStr">
      <is>
        <t>Is this one Stipend for a two day course for a teacher from a Bozeman school?  Who the stipend is for and how the amount is determined is unclear.   Is my assumption correct here?</t>
      </is>
    </nc>
    <ndxf>
      <alignment horizontal="center" wrapText="1"/>
      <border outline="0">
        <left style="thin">
          <color indexed="64"/>
        </left>
        <right style="thin">
          <color indexed="64"/>
        </right>
        <top style="thin">
          <color indexed="64"/>
        </top>
        <bottom style="thin">
          <color indexed="64"/>
        </bottom>
      </border>
      <protection locked="0"/>
    </ndxf>
  </rcc>
  <rfmt sheetId="3" sqref="S65" start="0" length="2147483647">
    <dxf>
      <font>
        <color rgb="FFFF0000"/>
      </font>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Q65" start="0" length="0">
    <dxf>
      <numFmt numFmtId="0" formatCode="General"/>
      <alignment horizontal="general" vertical="bottom" wrapText="0"/>
      <border outline="0">
        <left/>
        <right/>
        <top/>
        <bottom/>
      </border>
      <protection locked="1"/>
    </dxf>
  </rfmt>
  <rcc rId="393" sId="3">
    <nc r="Q65" t="inlineStr">
      <is>
        <t>The stipend is for one dual enrollment teacher (welding at Bzn HS) as compensation for additional work required for teaching dual enrollment, duties and responsibilities that require additional time and resources that exceed the normal work load for non-DE CTE classes.</t>
      </is>
    </nc>
  </rcc>
  <rcc rId="394" sId="3" xfDxf="1" dxf="1">
    <oc r="Q65" t="inlineStr">
      <is>
        <t xml:space="preserve">Gallatin College will have at least $16,000 in stipends this year, this is a request for just one of those. </t>
      </is>
    </oc>
    <nc r="Q65" t="inlineStr">
      <is>
        <t>The stipend is for one dual enrollment teacher (welding at Bzn HS) as compensation for additional work required for teaching dual enrollment, duties and responsibilities that require additional time and resources that exceed the normal work load for non-DE CTE classes.</t>
      </is>
    </nc>
    <ndxf>
      <alignment vertical="center"/>
    </ndxf>
  </rcc>
  <rfmt sheetId="3" sqref="Q65">
    <dxf>
      <alignment wrapText="1"/>
    </dxf>
  </rfmt>
  <rcc rId="395" sId="3">
    <oc r="S65" t="inlineStr">
      <is>
        <t>Is this one Stipend for a two day course for a teacher from a Bozeman school?  Who the stipend is for and how the amount is determined is unclear.   Is my assumption correct here?</t>
      </is>
    </oc>
    <nc r="S65"/>
  </rcc>
  <rcc rId="396" sId="3">
    <oc r="O162">
      <f>SUM(O159,O155,O139)</f>
    </oc>
    <nc r="O162"/>
  </rcc>
  <rm rId="397" sheetId="3" source="O164" destination="O162" sourceSheetId="3">
    <rfmt sheetId="3" sqref="O162" start="0" length="0">
      <dxf>
        <font>
          <sz val="18"/>
          <color theme="1"/>
          <name val="Calibri"/>
          <family val="2"/>
          <scheme val="minor"/>
        </font>
        <numFmt numFmtId="164" formatCode="&quot;$&quot;#,##0.00"/>
        <fill>
          <patternFill patternType="solid">
            <bgColor rgb="FFADF5F3"/>
          </patternFill>
        </fill>
      </dxf>
    </rfmt>
  </rm>
  <rcc rId="398" sId="3">
    <nc r="Q162" t="inlineStr">
      <is>
        <t xml:space="preserve">There was an error in O:58 in the origional award.  $76,191.32 is the correct total Gallatin College was awarded. </t>
      </is>
    </nc>
  </rcc>
  <rfmt sheetId="3" sqref="Q164">
    <dxf>
      <fill>
        <patternFill patternType="none">
          <bgColor auto="1"/>
        </patternFill>
      </fill>
    </dxf>
  </rfmt>
  <rcc rId="399" sId="3">
    <oc r="Q164" t="inlineStr">
      <is>
        <t xml:space="preserve">The roll up page isn't working either.  </t>
      </is>
    </oc>
    <nc r="Q164" t="inlineStr">
      <is>
        <t xml:space="preserve"> </t>
      </is>
    </nc>
  </rcc>
  <rcc rId="400" sId="3">
    <oc r="Q162" t="inlineStr">
      <is>
        <t xml:space="preserve">The original amount on this spreadsheet is incorrect. $76,191.32 is the correct total Gallatin College was awarded. </t>
      </is>
    </oc>
    <nc r="Q162" t="inlineStr">
      <is>
        <t xml:space="preserve">There was an error in O:58 in the original award.  $76,191.32 is the correct total Gallatin College was awarded. </t>
      </is>
    </nc>
  </rcc>
  <rcv guid="{E574D578-3D6E-4EF4-A5F3-376FF66DDD0C}" action="delete"/>
  <rdn rId="0" localSheetId="2" customView="1" name="Z_E574D578_3D6E_4EF4_A5F3_376FF66DDD0C_.wvu.Cols" hidden="1" oldHidden="1">
    <formula>Narrative!$W:$Y</formula>
    <oldFormula>Narrative!$W:$Y</oldFormula>
  </rdn>
  <rdn rId="0" localSheetId="3" customView="1" name="Z_E574D578_3D6E_4EF4_A5F3_376FF66DDD0C_.wvu.Cols" hidden="1" oldHidden="1">
    <formula>'Budget Detail &amp; Amendments'!$B:$B</formula>
    <oldFormula>'Budget Detail &amp; Amendments'!$B:$B</oldFormula>
  </rdn>
  <rdn rId="0" localSheetId="5" customView="1" name="Z_E574D578_3D6E_4EF4_A5F3_376FF66DDD0C_.wvu.PrintArea" hidden="1" oldHidden="1">
    <formula>'17-18 Calendar'!$B$7:$V$63</formula>
    <oldFormula>'17-18 Calendar'!$B$7:$V$63</oldFormula>
  </rdn>
  <rcv guid="{E574D578-3D6E-4EF4-A5F3-376FF66DDD0C}"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dorgan@montana.edu" TargetMode="External"/><Relationship Id="rId3" Type="http://schemas.openxmlformats.org/officeDocument/2006/relationships/printerSettings" Target="../printerSettings/printerSettings3.bin"/><Relationship Id="rId7" Type="http://schemas.openxmlformats.org/officeDocument/2006/relationships/hyperlink" Target="mailto:Dayna.Klopp@montana.ed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mailto:Stephanie.Gray2@montana.edu" TargetMode="Externa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 Id="rId9"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rinterSettings" Target="../printerSettings/printerSettings27.bin"/><Relationship Id="rId7" Type="http://schemas.openxmlformats.org/officeDocument/2006/relationships/printerSettings" Target="../printerSettings/printerSettings30.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hyperlink" Target="http://www.vertex42.com/calendars/school-calendar.html" TargetMode="Externa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6"/>
  <sheetViews>
    <sheetView topLeftCell="A38" zoomScale="64" zoomScaleNormal="64" workbookViewId="0">
      <selection activeCell="K25" sqref="K25"/>
    </sheetView>
  </sheetViews>
  <sheetFormatPr defaultRowHeight="14.5" x14ac:dyDescent="0.35"/>
  <cols>
    <col min="1" max="1" width="10.7265625" bestFit="1" customWidth="1"/>
    <col min="3" max="3" width="9.54296875" customWidth="1"/>
    <col min="4" max="4" width="10.26953125" bestFit="1" customWidth="1"/>
    <col min="5" max="5" width="10.7265625" customWidth="1"/>
    <col min="7" max="7" width="11.26953125" customWidth="1"/>
    <col min="8" max="8" width="11.26953125" bestFit="1" customWidth="1"/>
    <col min="11" max="11" width="11.26953125" bestFit="1" customWidth="1"/>
  </cols>
  <sheetData>
    <row r="1" spans="1:9" ht="21" x14ac:dyDescent="0.5">
      <c r="A1" s="43" t="s">
        <v>0</v>
      </c>
      <c r="B1" s="43"/>
      <c r="C1" s="43"/>
    </row>
    <row r="3" spans="1:9" x14ac:dyDescent="0.35">
      <c r="A3" s="269" t="s">
        <v>1</v>
      </c>
      <c r="B3" s="269"/>
      <c r="C3" s="269"/>
      <c r="D3" s="269"/>
      <c r="E3" s="269"/>
      <c r="F3" s="269"/>
      <c r="G3" s="269"/>
      <c r="H3" s="269"/>
      <c r="I3" s="269"/>
    </row>
    <row r="5" spans="1:9" x14ac:dyDescent="0.35">
      <c r="A5" s="277" t="s">
        <v>2</v>
      </c>
      <c r="B5" s="277"/>
      <c r="C5" s="277"/>
      <c r="D5" s="277"/>
    </row>
    <row r="6" spans="1:9" x14ac:dyDescent="0.35">
      <c r="A6" s="277" t="s">
        <v>3</v>
      </c>
      <c r="B6" s="277"/>
      <c r="C6" s="277"/>
    </row>
    <row r="7" spans="1:9" x14ac:dyDescent="0.35">
      <c r="A7" s="277" t="s">
        <v>4</v>
      </c>
      <c r="B7" s="277"/>
      <c r="C7" s="277"/>
    </row>
    <row r="9" spans="1:9" x14ac:dyDescent="0.35">
      <c r="A9" s="270" t="s">
        <v>197</v>
      </c>
      <c r="B9" s="270"/>
      <c r="C9" s="270"/>
      <c r="D9" s="270"/>
      <c r="E9" s="270"/>
    </row>
    <row r="11" spans="1:9" ht="15" thickBot="1" x14ac:dyDescent="0.4"/>
    <row r="12" spans="1:9" ht="15" thickBot="1" x14ac:dyDescent="0.4">
      <c r="A12" s="14" t="s">
        <v>5</v>
      </c>
      <c r="B12" s="279" t="s">
        <v>6</v>
      </c>
      <c r="C12" s="280"/>
      <c r="D12" s="280"/>
      <c r="E12" s="281"/>
      <c r="G12" s="1" t="s">
        <v>7</v>
      </c>
      <c r="H12" s="18">
        <v>2018</v>
      </c>
    </row>
    <row r="15" spans="1:9" ht="15.5" x14ac:dyDescent="0.35">
      <c r="A15" s="283" t="s">
        <v>8</v>
      </c>
      <c r="B15" s="283"/>
      <c r="C15" s="283"/>
      <c r="D15" s="283"/>
      <c r="E15" s="283"/>
    </row>
    <row r="16" spans="1:9" ht="15" thickBot="1" x14ac:dyDescent="0.4"/>
    <row r="17" spans="1:17" ht="15" thickBot="1" x14ac:dyDescent="0.4">
      <c r="A17" s="1" t="s">
        <v>9</v>
      </c>
      <c r="B17" s="261" t="s">
        <v>10</v>
      </c>
      <c r="C17" s="262"/>
      <c r="D17" s="262"/>
      <c r="E17" s="262"/>
      <c r="F17" s="262"/>
      <c r="G17" s="262"/>
      <c r="H17" s="262"/>
      <c r="I17" s="263"/>
      <c r="K17" s="1" t="s">
        <v>11</v>
      </c>
      <c r="L17" s="261" t="s">
        <v>12</v>
      </c>
      <c r="M17" s="262"/>
      <c r="N17" s="262"/>
      <c r="O17" s="262"/>
      <c r="P17" s="262"/>
      <c r="Q17" s="263"/>
    </row>
    <row r="18" spans="1:17" ht="15" thickBot="1" x14ac:dyDescent="0.4"/>
    <row r="19" spans="1:17" x14ac:dyDescent="0.35">
      <c r="A19" s="1" t="s">
        <v>13</v>
      </c>
      <c r="B19" s="271" t="s">
        <v>189</v>
      </c>
      <c r="C19" s="272"/>
      <c r="D19" s="272"/>
      <c r="E19" s="272"/>
      <c r="F19" s="272"/>
      <c r="G19" s="272"/>
      <c r="H19" s="272"/>
      <c r="I19" s="273"/>
    </row>
    <row r="20" spans="1:17" ht="15" thickBot="1" x14ac:dyDescent="0.4">
      <c r="B20" s="274"/>
      <c r="C20" s="275"/>
      <c r="D20" s="275"/>
      <c r="E20" s="275"/>
      <c r="F20" s="275"/>
      <c r="G20" s="275"/>
      <c r="H20" s="275"/>
      <c r="I20" s="276"/>
    </row>
    <row r="21" spans="1:17" ht="15" thickBot="1" x14ac:dyDescent="0.4"/>
    <row r="22" spans="1:17" ht="15" thickBot="1" x14ac:dyDescent="0.4">
      <c r="A22" s="1" t="s">
        <v>14</v>
      </c>
      <c r="B22" s="261" t="s">
        <v>15</v>
      </c>
      <c r="C22" s="262"/>
      <c r="D22" s="262"/>
      <c r="E22" s="262"/>
      <c r="F22" s="262"/>
      <c r="G22" s="262"/>
      <c r="H22" s="262"/>
      <c r="I22" s="263"/>
      <c r="K22" s="1" t="s">
        <v>16</v>
      </c>
      <c r="L22" s="261" t="s">
        <v>17</v>
      </c>
      <c r="M22" s="263"/>
      <c r="N22" s="16"/>
      <c r="O22" s="17" t="s">
        <v>18</v>
      </c>
      <c r="P22" s="261">
        <v>59717</v>
      </c>
      <c r="Q22" s="263"/>
    </row>
    <row r="23" spans="1:17" ht="15" thickBot="1" x14ac:dyDescent="0.4"/>
    <row r="24" spans="1:17" x14ac:dyDescent="0.35">
      <c r="A24" s="1" t="s">
        <v>19</v>
      </c>
      <c r="B24" s="261" t="s">
        <v>20</v>
      </c>
      <c r="C24" s="263"/>
      <c r="D24" s="19" t="s">
        <v>21</v>
      </c>
      <c r="E24" s="18"/>
      <c r="G24" s="1" t="s">
        <v>22</v>
      </c>
      <c r="H24" s="261"/>
      <c r="I24" s="263"/>
      <c r="K24" s="1" t="s">
        <v>23</v>
      </c>
      <c r="L24" s="264" t="s">
        <v>24</v>
      </c>
      <c r="M24" s="265"/>
      <c r="N24" s="266"/>
    </row>
    <row r="26" spans="1:17" ht="15.5" x14ac:dyDescent="0.35">
      <c r="A26" s="278" t="s">
        <v>25</v>
      </c>
      <c r="B26" s="278"/>
      <c r="C26" s="278"/>
      <c r="D26" s="278"/>
      <c r="E26" s="278"/>
    </row>
    <row r="27" spans="1:17" ht="15" thickBot="1" x14ac:dyDescent="0.4"/>
    <row r="28" spans="1:17" ht="15" thickBot="1" x14ac:dyDescent="0.4">
      <c r="A28" s="1" t="s">
        <v>9</v>
      </c>
      <c r="B28" s="261" t="s">
        <v>187</v>
      </c>
      <c r="C28" s="262"/>
      <c r="D28" s="262"/>
      <c r="E28" s="262"/>
      <c r="F28" s="262"/>
      <c r="G28" s="262"/>
      <c r="H28" s="262"/>
      <c r="I28" s="263"/>
      <c r="K28" s="1" t="s">
        <v>188</v>
      </c>
      <c r="L28" s="261" t="s">
        <v>192</v>
      </c>
      <c r="M28" s="262"/>
      <c r="N28" s="262"/>
      <c r="O28" s="262"/>
      <c r="P28" s="262"/>
      <c r="Q28" s="263"/>
    </row>
    <row r="29" spans="1:17" ht="15" thickBot="1" x14ac:dyDescent="0.4"/>
    <row r="30" spans="1:17" x14ac:dyDescent="0.35">
      <c r="A30" s="1" t="s">
        <v>13</v>
      </c>
      <c r="B30" s="271" t="s">
        <v>189</v>
      </c>
      <c r="C30" s="272"/>
      <c r="D30" s="272"/>
      <c r="E30" s="272"/>
      <c r="F30" s="272"/>
      <c r="G30" s="272"/>
      <c r="H30" s="272"/>
      <c r="I30" s="273"/>
    </row>
    <row r="31" spans="1:17" ht="15" thickBot="1" x14ac:dyDescent="0.4">
      <c r="B31" s="274"/>
      <c r="C31" s="275"/>
      <c r="D31" s="275"/>
      <c r="E31" s="275"/>
      <c r="F31" s="275"/>
      <c r="G31" s="275"/>
      <c r="H31" s="275"/>
      <c r="I31" s="276"/>
    </row>
    <row r="32" spans="1:17" ht="15" thickBot="1" x14ac:dyDescent="0.4"/>
    <row r="33" spans="1:17" ht="15" thickBot="1" x14ac:dyDescent="0.4">
      <c r="A33" s="1" t="s">
        <v>14</v>
      </c>
      <c r="B33" s="261" t="s">
        <v>15</v>
      </c>
      <c r="C33" s="262"/>
      <c r="D33" s="262"/>
      <c r="E33" s="262"/>
      <c r="F33" s="262"/>
      <c r="G33" s="262"/>
      <c r="H33" s="262"/>
      <c r="I33" s="263"/>
      <c r="K33" s="1" t="s">
        <v>16</v>
      </c>
      <c r="L33" s="261" t="s">
        <v>17</v>
      </c>
      <c r="M33" s="263"/>
      <c r="N33" s="16"/>
      <c r="O33" s="17" t="s">
        <v>18</v>
      </c>
      <c r="P33" s="261">
        <v>59717</v>
      </c>
      <c r="Q33" s="263"/>
    </row>
    <row r="34" spans="1:17" ht="15" thickBot="1" x14ac:dyDescent="0.4"/>
    <row r="35" spans="1:17" ht="15" thickBot="1" x14ac:dyDescent="0.4">
      <c r="A35" s="1" t="s">
        <v>19</v>
      </c>
      <c r="B35" s="261" t="s">
        <v>190</v>
      </c>
      <c r="C35" s="263"/>
      <c r="D35" s="19" t="s">
        <v>21</v>
      </c>
      <c r="E35" s="18"/>
      <c r="G35" s="1" t="s">
        <v>22</v>
      </c>
      <c r="H35" s="261"/>
      <c r="I35" s="263"/>
      <c r="K35" s="1" t="s">
        <v>23</v>
      </c>
      <c r="L35" s="264" t="s">
        <v>191</v>
      </c>
      <c r="M35" s="262"/>
      <c r="N35" s="263"/>
    </row>
    <row r="38" spans="1:17" ht="15.5" x14ac:dyDescent="0.35">
      <c r="A38" s="267" t="s">
        <v>26</v>
      </c>
      <c r="B38" s="267"/>
    </row>
    <row r="39" spans="1:17" ht="15" thickBot="1" x14ac:dyDescent="0.4"/>
    <row r="40" spans="1:17" ht="15" thickBot="1" x14ac:dyDescent="0.4">
      <c r="A40" s="1" t="s">
        <v>9</v>
      </c>
      <c r="B40" s="261" t="s">
        <v>27</v>
      </c>
      <c r="C40" s="262"/>
      <c r="D40" s="262"/>
      <c r="E40" s="262"/>
      <c r="F40" s="262"/>
      <c r="G40" s="262"/>
      <c r="H40" s="262"/>
      <c r="I40" s="263"/>
      <c r="K40" s="1" t="s">
        <v>11</v>
      </c>
      <c r="L40" s="261" t="s">
        <v>28</v>
      </c>
      <c r="M40" s="262"/>
      <c r="N40" s="262"/>
      <c r="O40" s="262"/>
      <c r="P40" s="262"/>
      <c r="Q40" s="263"/>
    </row>
    <row r="41" spans="1:17" ht="15" thickBot="1" x14ac:dyDescent="0.4"/>
    <row r="42" spans="1:17" ht="15" thickBot="1" x14ac:dyDescent="0.4">
      <c r="A42" s="1" t="s">
        <v>19</v>
      </c>
      <c r="B42" s="261" t="s">
        <v>29</v>
      </c>
      <c r="C42" s="263"/>
      <c r="D42" s="19" t="s">
        <v>21</v>
      </c>
      <c r="E42" s="18"/>
      <c r="G42" s="1" t="s">
        <v>22</v>
      </c>
      <c r="H42" s="261"/>
      <c r="I42" s="263"/>
      <c r="K42" s="1" t="s">
        <v>23</v>
      </c>
      <c r="L42" s="261"/>
      <c r="M42" s="262"/>
      <c r="N42" s="263"/>
    </row>
    <row r="46" spans="1:17" ht="15.5" x14ac:dyDescent="0.35">
      <c r="A46" s="268" t="s">
        <v>30</v>
      </c>
      <c r="B46" s="268"/>
      <c r="C46" s="268"/>
      <c r="D46" s="268"/>
    </row>
    <row r="47" spans="1:17" ht="15" thickBot="1" x14ac:dyDescent="0.4"/>
    <row r="48" spans="1:17" ht="15" thickBot="1" x14ac:dyDescent="0.4">
      <c r="A48" s="1" t="s">
        <v>9</v>
      </c>
      <c r="B48" s="261" t="s">
        <v>31</v>
      </c>
      <c r="C48" s="262"/>
      <c r="D48" s="262"/>
      <c r="E48" s="262"/>
      <c r="F48" s="262"/>
      <c r="G48" s="262"/>
      <c r="H48" s="262"/>
      <c r="I48" s="263"/>
      <c r="K48" s="1" t="s">
        <v>11</v>
      </c>
      <c r="L48" s="261" t="s">
        <v>32</v>
      </c>
      <c r="M48" s="262"/>
      <c r="N48" s="262"/>
      <c r="O48" s="262"/>
      <c r="P48" s="262"/>
      <c r="Q48" s="263"/>
    </row>
    <row r="49" spans="1:14" ht="15" thickBot="1" x14ac:dyDescent="0.4"/>
    <row r="50" spans="1:14" x14ac:dyDescent="0.35">
      <c r="A50" s="1" t="s">
        <v>19</v>
      </c>
      <c r="B50" s="261" t="s">
        <v>33</v>
      </c>
      <c r="C50" s="263"/>
      <c r="D50" s="19" t="s">
        <v>21</v>
      </c>
      <c r="E50" s="18"/>
      <c r="G50" s="1" t="s">
        <v>22</v>
      </c>
      <c r="H50" s="261"/>
      <c r="I50" s="263"/>
      <c r="K50" s="1" t="s">
        <v>23</v>
      </c>
      <c r="L50" s="264" t="s">
        <v>34</v>
      </c>
      <c r="M50" s="265"/>
      <c r="N50" s="266"/>
    </row>
    <row r="54" spans="1:14" ht="15.5" x14ac:dyDescent="0.35">
      <c r="A54" s="282" t="s">
        <v>35</v>
      </c>
      <c r="B54" s="282"/>
      <c r="C54" s="282"/>
      <c r="D54" s="282"/>
      <c r="E54" s="282"/>
      <c r="F54" s="282"/>
    </row>
    <row r="56" spans="1:14" x14ac:dyDescent="0.35">
      <c r="A56" s="277" t="s">
        <v>36</v>
      </c>
      <c r="B56" s="277"/>
      <c r="C56" s="277"/>
      <c r="D56" s="277"/>
      <c r="E56" s="277"/>
      <c r="F56" s="277"/>
      <c r="G56" s="277"/>
      <c r="H56" s="277"/>
      <c r="I56" s="277"/>
      <c r="J56" s="277"/>
      <c r="K56" s="277"/>
      <c r="L56" s="277"/>
    </row>
    <row r="57" spans="1:14" x14ac:dyDescent="0.35">
      <c r="A57" s="234"/>
      <c r="C57" s="234"/>
      <c r="D57" s="234"/>
      <c r="E57" s="234"/>
      <c r="F57" s="234"/>
      <c r="G57" s="234"/>
      <c r="H57" s="234"/>
    </row>
    <row r="58" spans="1:14" ht="15" thickBot="1" x14ac:dyDescent="0.4">
      <c r="B58" s="1" t="s">
        <v>37</v>
      </c>
      <c r="C58" s="15"/>
      <c r="D58" s="15"/>
      <c r="F58" s="1" t="s">
        <v>38</v>
      </c>
      <c r="J58" s="1" t="s">
        <v>39</v>
      </c>
    </row>
    <row r="59" spans="1:14" ht="15" thickBot="1" x14ac:dyDescent="0.4">
      <c r="A59" s="235">
        <v>1</v>
      </c>
      <c r="B59" s="261"/>
      <c r="C59" s="262"/>
      <c r="D59" s="263"/>
      <c r="F59" s="261"/>
      <c r="G59" s="262"/>
      <c r="H59" s="263"/>
      <c r="J59" s="261"/>
      <c r="K59" s="262"/>
      <c r="L59" s="262"/>
      <c r="M59" s="263"/>
    </row>
    <row r="60" spans="1:14" ht="15" thickBot="1" x14ac:dyDescent="0.4">
      <c r="A60" s="235">
        <v>2</v>
      </c>
      <c r="B60" s="261"/>
      <c r="C60" s="262"/>
      <c r="D60" s="263"/>
      <c r="F60" s="261"/>
      <c r="G60" s="262"/>
      <c r="H60" s="263"/>
      <c r="J60" s="261"/>
      <c r="K60" s="262"/>
      <c r="L60" s="262"/>
      <c r="M60" s="263"/>
    </row>
    <row r="61" spans="1:14" ht="15" thickBot="1" x14ac:dyDescent="0.4">
      <c r="A61" s="235">
        <v>3</v>
      </c>
      <c r="B61" s="261"/>
      <c r="C61" s="262"/>
      <c r="D61" s="263"/>
      <c r="F61" s="261"/>
      <c r="G61" s="262"/>
      <c r="H61" s="263"/>
      <c r="J61" s="261"/>
      <c r="K61" s="262"/>
      <c r="L61" s="262"/>
      <c r="M61" s="263"/>
    </row>
    <row r="62" spans="1:14" ht="15" thickBot="1" x14ac:dyDescent="0.4">
      <c r="A62" s="235">
        <v>4</v>
      </c>
      <c r="B62" s="261"/>
      <c r="C62" s="262"/>
      <c r="D62" s="263"/>
      <c r="F62" s="261"/>
      <c r="G62" s="262"/>
      <c r="H62" s="263"/>
      <c r="J62" s="261"/>
      <c r="K62" s="262"/>
      <c r="L62" s="262"/>
      <c r="M62" s="263"/>
    </row>
    <row r="63" spans="1:14" ht="15" thickBot="1" x14ac:dyDescent="0.4">
      <c r="A63" s="235">
        <v>5</v>
      </c>
      <c r="B63" s="261"/>
      <c r="C63" s="262"/>
      <c r="D63" s="263"/>
      <c r="F63" s="261"/>
      <c r="G63" s="262"/>
      <c r="H63" s="263"/>
      <c r="J63" s="261"/>
      <c r="K63" s="262"/>
      <c r="L63" s="262"/>
      <c r="M63" s="263"/>
    </row>
    <row r="64" spans="1:14" ht="15" thickBot="1" x14ac:dyDescent="0.4">
      <c r="A64" s="235">
        <v>6</v>
      </c>
      <c r="B64" s="261"/>
      <c r="C64" s="262"/>
      <c r="D64" s="263"/>
      <c r="F64" s="261"/>
      <c r="G64" s="262"/>
      <c r="H64" s="263"/>
      <c r="J64" s="261"/>
      <c r="K64" s="262"/>
      <c r="L64" s="262"/>
      <c r="M64" s="263"/>
    </row>
    <row r="65" spans="1:13" ht="15" thickBot="1" x14ac:dyDescent="0.4">
      <c r="A65" s="235">
        <v>7</v>
      </c>
      <c r="B65" s="261"/>
      <c r="C65" s="262"/>
      <c r="D65" s="263"/>
      <c r="F65" s="261"/>
      <c r="G65" s="262"/>
      <c r="H65" s="263"/>
      <c r="J65" s="261"/>
      <c r="K65" s="262"/>
      <c r="L65" s="262"/>
      <c r="M65" s="263"/>
    </row>
    <row r="66" spans="1:13" ht="15" thickBot="1" x14ac:dyDescent="0.4">
      <c r="A66" s="235">
        <v>8</v>
      </c>
      <c r="B66" s="261"/>
      <c r="C66" s="262"/>
      <c r="D66" s="263"/>
      <c r="F66" s="261"/>
      <c r="G66" s="262"/>
      <c r="H66" s="263"/>
      <c r="J66" s="261"/>
      <c r="K66" s="262"/>
      <c r="L66" s="262"/>
      <c r="M66" s="263"/>
    </row>
  </sheetData>
  <customSheetViews>
    <customSheetView guid="{E574D578-3D6E-4EF4-A5F3-376FF66DDD0C}" scale="64" topLeftCell="A38">
      <selection activeCell="K25" sqref="K25"/>
      <pageMargins left="0.7" right="0.7" top="0.75" bottom="0.75" header="0.3" footer="0.3"/>
      <pageSetup orientation="portrait" verticalDpi="0" r:id="rId1"/>
    </customSheetView>
    <customSheetView guid="{80C173F4-7111-4E85-AB6E-6B4B68FCACF3}" scale="64" topLeftCell="A38">
      <selection activeCell="K25" sqref="K25"/>
      <pageMargins left="0.7" right="0.7" top="0.75" bottom="0.75" header="0.3" footer="0.3"/>
      <pageSetup orientation="portrait" verticalDpi="0" r:id="rId2"/>
    </customSheetView>
    <customSheetView guid="{5108A302-BA59-407F-8745-25882833A6D8}" scale="64" topLeftCell="A38">
      <selection activeCell="K25" sqref="K25"/>
      <pageMargins left="0.7" right="0.7" top="0.75" bottom="0.75" header="0.3" footer="0.3"/>
      <pageSetup orientation="portrait" verticalDpi="0" r:id="rId3"/>
    </customSheetView>
    <customSheetView guid="{08C97B7F-67EE-4463-AA3D-5024C5CFCC42}" topLeftCell="A28">
      <selection activeCell="J12" sqref="J12"/>
      <pageMargins left="0" right="0" top="0" bottom="0" header="0" footer="0"/>
      <pageSetup orientation="portrait" verticalDpi="0" r:id="rId4"/>
    </customSheetView>
    <customSheetView guid="{EABE3FB0-5FF5-4E48-BD59-4D235545B9B6}" topLeftCell="A28">
      <selection activeCell="J12" sqref="J12"/>
      <pageMargins left="0" right="0" top="0" bottom="0" header="0" footer="0"/>
      <pageSetup orientation="portrait" verticalDpi="0" r:id="rId5"/>
    </customSheetView>
  </customSheetViews>
  <mergeCells count="64">
    <mergeCell ref="J65:M65"/>
    <mergeCell ref="J66:M66"/>
    <mergeCell ref="B12:E12"/>
    <mergeCell ref="A54:F54"/>
    <mergeCell ref="J59:M59"/>
    <mergeCell ref="J60:M60"/>
    <mergeCell ref="J61:M61"/>
    <mergeCell ref="J62:M62"/>
    <mergeCell ref="B48:I48"/>
    <mergeCell ref="B22:I22"/>
    <mergeCell ref="A15:E15"/>
    <mergeCell ref="B59:D59"/>
    <mergeCell ref="A56:L56"/>
    <mergeCell ref="L48:Q48"/>
    <mergeCell ref="L40:Q40"/>
    <mergeCell ref="B35:C35"/>
    <mergeCell ref="H35:I35"/>
    <mergeCell ref="L35:N35"/>
    <mergeCell ref="A26:E26"/>
    <mergeCell ref="B28:I28"/>
    <mergeCell ref="L28:Q28"/>
    <mergeCell ref="B30:I31"/>
    <mergeCell ref="B33:I33"/>
    <mergeCell ref="L33:M33"/>
    <mergeCell ref="P33:Q33"/>
    <mergeCell ref="L24:N24"/>
    <mergeCell ref="L17:Q17"/>
    <mergeCell ref="B17:I17"/>
    <mergeCell ref="B19:I20"/>
    <mergeCell ref="A5:D5"/>
    <mergeCell ref="A6:C6"/>
    <mergeCell ref="A7:C7"/>
    <mergeCell ref="L22:M22"/>
    <mergeCell ref="P22:Q22"/>
    <mergeCell ref="B24:C24"/>
    <mergeCell ref="H24:I24"/>
    <mergeCell ref="A3:I3"/>
    <mergeCell ref="A9:E9"/>
    <mergeCell ref="B65:D65"/>
    <mergeCell ref="B66:D66"/>
    <mergeCell ref="F59:H59"/>
    <mergeCell ref="F60:H60"/>
    <mergeCell ref="F61:H61"/>
    <mergeCell ref="F62:H62"/>
    <mergeCell ref="F63:H63"/>
    <mergeCell ref="F64:H64"/>
    <mergeCell ref="F65:H65"/>
    <mergeCell ref="F66:H66"/>
    <mergeCell ref="B60:D60"/>
    <mergeCell ref="B61:D61"/>
    <mergeCell ref="B62:D62"/>
    <mergeCell ref="B63:D63"/>
    <mergeCell ref="B64:D64"/>
    <mergeCell ref="H50:I50"/>
    <mergeCell ref="L50:N50"/>
    <mergeCell ref="A38:B38"/>
    <mergeCell ref="B40:I40"/>
    <mergeCell ref="A46:D46"/>
    <mergeCell ref="B42:C42"/>
    <mergeCell ref="H42:I42"/>
    <mergeCell ref="L42:N42"/>
    <mergeCell ref="J63:M63"/>
    <mergeCell ref="B50:C50"/>
    <mergeCell ref="J64:M64"/>
  </mergeCells>
  <hyperlinks>
    <hyperlink ref="L24:N24" r:id="rId6" display="Stephanie.Gray2@montana.edu" xr:uid="{00000000-0004-0000-0000-000000000000}"/>
    <hyperlink ref="L50:N50" r:id="rId7" display="Dayna.Klopp@montana.edu" xr:uid="{00000000-0004-0000-0000-000001000000}"/>
    <hyperlink ref="L35" r:id="rId8" xr:uid="{00000000-0004-0000-0000-000002000000}"/>
  </hyperlinks>
  <pageMargins left="0.7" right="0.7" top="0.75" bottom="0.75" header="0.3" footer="0.3"/>
  <pageSetup orientation="portrait" verticalDpi="0"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269"/>
  <sheetViews>
    <sheetView topLeftCell="A238" zoomScale="67" zoomScaleNormal="67" workbookViewId="0">
      <selection activeCell="A253" sqref="A253:Y259"/>
    </sheetView>
  </sheetViews>
  <sheetFormatPr defaultColWidth="8.7265625" defaultRowHeight="15.5" x14ac:dyDescent="0.35"/>
  <cols>
    <col min="1" max="8" width="8.7265625" style="138"/>
    <col min="9" max="9" width="11.453125" style="138" customWidth="1"/>
    <col min="10" max="21" width="8.7265625" style="138"/>
    <col min="22" max="22" width="1.7265625" style="138" customWidth="1"/>
    <col min="23" max="25" width="8.7265625" style="138" hidden="1" customWidth="1"/>
    <col min="26" max="16384" width="8.7265625" style="138"/>
  </cols>
  <sheetData>
    <row r="1" spans="1:25" ht="16" thickBot="1" x14ac:dyDescent="0.4"/>
    <row r="2" spans="1:25" ht="16" thickBot="1" x14ac:dyDescent="0.4">
      <c r="A2" s="317" t="s">
        <v>40</v>
      </c>
      <c r="B2" s="318"/>
      <c r="C2" s="318"/>
      <c r="D2" s="318"/>
      <c r="E2" s="318"/>
      <c r="F2" s="318"/>
      <c r="G2" s="318"/>
      <c r="H2" s="318"/>
      <c r="I2" s="318"/>
      <c r="J2" s="318"/>
      <c r="K2" s="318"/>
      <c r="L2" s="318"/>
      <c r="M2" s="318"/>
      <c r="N2" s="318"/>
      <c r="O2" s="318"/>
      <c r="P2" s="318"/>
      <c r="Q2" s="318"/>
      <c r="R2" s="318"/>
      <c r="S2" s="318"/>
      <c r="T2" s="318"/>
      <c r="U2" s="318"/>
      <c r="V2" s="318"/>
      <c r="W2" s="318"/>
      <c r="X2" s="318"/>
      <c r="Y2" s="319"/>
    </row>
    <row r="3" spans="1:25" x14ac:dyDescent="0.35">
      <c r="A3" s="284" t="s">
        <v>195</v>
      </c>
      <c r="B3" s="285"/>
      <c r="C3" s="285"/>
      <c r="D3" s="285"/>
      <c r="E3" s="285"/>
      <c r="F3" s="285"/>
      <c r="G3" s="285"/>
      <c r="H3" s="285"/>
      <c r="I3" s="285"/>
      <c r="J3" s="285"/>
      <c r="K3" s="285"/>
      <c r="L3" s="285"/>
      <c r="M3" s="285"/>
      <c r="N3" s="285"/>
      <c r="O3" s="285"/>
      <c r="P3" s="285"/>
      <c r="Q3" s="285"/>
      <c r="R3" s="285"/>
      <c r="S3" s="285"/>
      <c r="T3" s="285"/>
      <c r="U3" s="285"/>
      <c r="V3" s="285"/>
      <c r="W3" s="285"/>
      <c r="X3" s="285"/>
      <c r="Y3" s="286"/>
    </row>
    <row r="4" spans="1:25" x14ac:dyDescent="0.35">
      <c r="A4" s="287"/>
      <c r="B4" s="288"/>
      <c r="C4" s="288"/>
      <c r="D4" s="288"/>
      <c r="E4" s="288"/>
      <c r="F4" s="288"/>
      <c r="G4" s="288"/>
      <c r="H4" s="288"/>
      <c r="I4" s="288"/>
      <c r="J4" s="288"/>
      <c r="K4" s="288"/>
      <c r="L4" s="288"/>
      <c r="M4" s="288"/>
      <c r="N4" s="288"/>
      <c r="O4" s="288"/>
      <c r="P4" s="288"/>
      <c r="Q4" s="288"/>
      <c r="R4" s="288"/>
      <c r="S4" s="288"/>
      <c r="T4" s="288"/>
      <c r="U4" s="288"/>
      <c r="V4" s="288"/>
      <c r="W4" s="288"/>
      <c r="X4" s="288"/>
      <c r="Y4" s="289"/>
    </row>
    <row r="5" spans="1:25" x14ac:dyDescent="0.35">
      <c r="A5" s="287"/>
      <c r="B5" s="288"/>
      <c r="C5" s="288"/>
      <c r="D5" s="288"/>
      <c r="E5" s="288"/>
      <c r="F5" s="288"/>
      <c r="G5" s="288"/>
      <c r="H5" s="288"/>
      <c r="I5" s="288"/>
      <c r="J5" s="288"/>
      <c r="K5" s="288"/>
      <c r="L5" s="288"/>
      <c r="M5" s="288"/>
      <c r="N5" s="288"/>
      <c r="O5" s="288"/>
      <c r="P5" s="288"/>
      <c r="Q5" s="288"/>
      <c r="R5" s="288"/>
      <c r="S5" s="288"/>
      <c r="T5" s="288"/>
      <c r="U5" s="288"/>
      <c r="V5" s="288"/>
      <c r="W5" s="288"/>
      <c r="X5" s="288"/>
      <c r="Y5" s="289"/>
    </row>
    <row r="6" spans="1:25" x14ac:dyDescent="0.35">
      <c r="A6" s="287"/>
      <c r="B6" s="288"/>
      <c r="C6" s="288"/>
      <c r="D6" s="288"/>
      <c r="E6" s="288"/>
      <c r="F6" s="288"/>
      <c r="G6" s="288"/>
      <c r="H6" s="288"/>
      <c r="I6" s="288"/>
      <c r="J6" s="288"/>
      <c r="K6" s="288"/>
      <c r="L6" s="288"/>
      <c r="M6" s="288"/>
      <c r="N6" s="288"/>
      <c r="O6" s="288"/>
      <c r="P6" s="288"/>
      <c r="Q6" s="288"/>
      <c r="R6" s="288"/>
      <c r="S6" s="288"/>
      <c r="T6" s="288"/>
      <c r="U6" s="288"/>
      <c r="V6" s="288"/>
      <c r="W6" s="288"/>
      <c r="X6" s="288"/>
      <c r="Y6" s="289"/>
    </row>
    <row r="7" spans="1:25" x14ac:dyDescent="0.35">
      <c r="A7" s="287"/>
      <c r="B7" s="288"/>
      <c r="C7" s="288"/>
      <c r="D7" s="288"/>
      <c r="E7" s="288"/>
      <c r="F7" s="288"/>
      <c r="G7" s="288"/>
      <c r="H7" s="288"/>
      <c r="I7" s="288"/>
      <c r="J7" s="288"/>
      <c r="K7" s="288"/>
      <c r="L7" s="288"/>
      <c r="M7" s="288"/>
      <c r="N7" s="288"/>
      <c r="O7" s="288"/>
      <c r="P7" s="288"/>
      <c r="Q7" s="288"/>
      <c r="R7" s="288"/>
      <c r="S7" s="288"/>
      <c r="T7" s="288"/>
      <c r="U7" s="288"/>
      <c r="V7" s="288"/>
      <c r="W7" s="288"/>
      <c r="X7" s="288"/>
      <c r="Y7" s="289"/>
    </row>
    <row r="8" spans="1:25" x14ac:dyDescent="0.35">
      <c r="A8" s="287"/>
      <c r="B8" s="288"/>
      <c r="C8" s="288"/>
      <c r="D8" s="288"/>
      <c r="E8" s="288"/>
      <c r="F8" s="288"/>
      <c r="G8" s="288"/>
      <c r="H8" s="288"/>
      <c r="I8" s="288"/>
      <c r="J8" s="288"/>
      <c r="K8" s="288"/>
      <c r="L8" s="288"/>
      <c r="M8" s="288"/>
      <c r="N8" s="288"/>
      <c r="O8" s="288"/>
      <c r="P8" s="288"/>
      <c r="Q8" s="288"/>
      <c r="R8" s="288"/>
      <c r="S8" s="288"/>
      <c r="T8" s="288"/>
      <c r="U8" s="288"/>
      <c r="V8" s="288"/>
      <c r="W8" s="288"/>
      <c r="X8" s="288"/>
      <c r="Y8" s="289"/>
    </row>
    <row r="9" spans="1:25" x14ac:dyDescent="0.35">
      <c r="A9" s="287"/>
      <c r="B9" s="288"/>
      <c r="C9" s="288"/>
      <c r="D9" s="288"/>
      <c r="E9" s="288"/>
      <c r="F9" s="288"/>
      <c r="G9" s="288"/>
      <c r="H9" s="288"/>
      <c r="I9" s="288"/>
      <c r="J9" s="288"/>
      <c r="K9" s="288"/>
      <c r="L9" s="288"/>
      <c r="M9" s="288"/>
      <c r="N9" s="288"/>
      <c r="O9" s="288"/>
      <c r="P9" s="288"/>
      <c r="Q9" s="288"/>
      <c r="R9" s="288"/>
      <c r="S9" s="288"/>
      <c r="T9" s="288"/>
      <c r="U9" s="288"/>
      <c r="V9" s="288"/>
      <c r="W9" s="288"/>
      <c r="X9" s="288"/>
      <c r="Y9" s="289"/>
    </row>
    <row r="10" spans="1:25" x14ac:dyDescent="0.35">
      <c r="A10" s="287"/>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9"/>
    </row>
    <row r="11" spans="1:25" x14ac:dyDescent="0.35">
      <c r="A11" s="287"/>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9"/>
    </row>
    <row r="12" spans="1:25" x14ac:dyDescent="0.35">
      <c r="A12" s="287"/>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9"/>
    </row>
    <row r="13" spans="1:25" x14ac:dyDescent="0.35">
      <c r="A13" s="287"/>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9"/>
    </row>
    <row r="14" spans="1:25" x14ac:dyDescent="0.35">
      <c r="A14" s="287"/>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9"/>
    </row>
    <row r="15" spans="1:25" x14ac:dyDescent="0.35">
      <c r="A15" s="287"/>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9"/>
    </row>
    <row r="16" spans="1:25" ht="16" thickBot="1" x14ac:dyDescent="0.4">
      <c r="A16" s="290"/>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2"/>
    </row>
    <row r="17" spans="1:25" ht="16" thickBot="1" x14ac:dyDescent="0.4">
      <c r="A17" s="237"/>
      <c r="B17" s="237"/>
      <c r="C17" s="237"/>
      <c r="D17" s="237"/>
      <c r="E17" s="237"/>
      <c r="F17" s="237"/>
      <c r="G17" s="237"/>
      <c r="H17" s="237"/>
      <c r="I17" s="237"/>
      <c r="J17" s="237"/>
      <c r="K17" s="237"/>
      <c r="L17" s="237"/>
      <c r="M17" s="237"/>
      <c r="N17" s="237"/>
      <c r="O17" s="237"/>
      <c r="P17" s="237"/>
      <c r="Q17" s="237"/>
      <c r="R17" s="237"/>
      <c r="S17" s="237"/>
      <c r="T17" s="237"/>
      <c r="U17" s="237"/>
      <c r="V17" s="237"/>
      <c r="W17" s="237"/>
      <c r="X17" s="237"/>
      <c r="Y17" s="237"/>
    </row>
    <row r="18" spans="1:25" ht="16" thickBot="1" x14ac:dyDescent="0.4">
      <c r="A18" s="320" t="s">
        <v>41</v>
      </c>
      <c r="B18" s="321"/>
      <c r="C18" s="321"/>
      <c r="D18" s="321"/>
      <c r="E18" s="321"/>
      <c r="F18" s="321"/>
      <c r="G18" s="321"/>
      <c r="H18" s="321"/>
      <c r="I18" s="321"/>
      <c r="J18" s="321"/>
      <c r="K18" s="321"/>
      <c r="L18" s="321"/>
      <c r="M18" s="321"/>
      <c r="N18" s="321"/>
      <c r="O18" s="321"/>
      <c r="P18" s="321"/>
      <c r="Q18" s="321"/>
      <c r="R18" s="321"/>
      <c r="S18" s="321"/>
      <c r="T18" s="321"/>
      <c r="U18" s="321"/>
      <c r="V18" s="321"/>
      <c r="W18" s="321"/>
      <c r="X18" s="321"/>
      <c r="Y18" s="322"/>
    </row>
    <row r="19" spans="1:25" x14ac:dyDescent="0.35">
      <c r="A19" s="284" t="s">
        <v>193</v>
      </c>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6"/>
    </row>
    <row r="20" spans="1:25" x14ac:dyDescent="0.35">
      <c r="A20" s="287"/>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9"/>
    </row>
    <row r="21" spans="1:25" x14ac:dyDescent="0.35">
      <c r="A21" s="287"/>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9"/>
    </row>
    <row r="22" spans="1:25" x14ac:dyDescent="0.35">
      <c r="A22" s="287"/>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9"/>
    </row>
    <row r="23" spans="1:25" x14ac:dyDescent="0.35">
      <c r="A23" s="287"/>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9"/>
    </row>
    <row r="24" spans="1:25" x14ac:dyDescent="0.35">
      <c r="A24" s="287"/>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9"/>
    </row>
    <row r="25" spans="1:25" x14ac:dyDescent="0.3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9"/>
    </row>
    <row r="26" spans="1:25" x14ac:dyDescent="0.35">
      <c r="A26" s="287"/>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9"/>
    </row>
    <row r="27" spans="1:25" x14ac:dyDescent="0.35">
      <c r="A27" s="287"/>
      <c r="B27" s="288"/>
      <c r="C27" s="288"/>
      <c r="D27" s="288"/>
      <c r="E27" s="288"/>
      <c r="F27" s="288"/>
      <c r="G27" s="288"/>
      <c r="H27" s="288"/>
      <c r="I27" s="288"/>
      <c r="J27" s="288"/>
      <c r="K27" s="288"/>
      <c r="L27" s="288"/>
      <c r="M27" s="288"/>
      <c r="N27" s="288"/>
      <c r="O27" s="288"/>
      <c r="P27" s="288"/>
      <c r="Q27" s="288"/>
      <c r="R27" s="288"/>
      <c r="S27" s="288"/>
      <c r="T27" s="288"/>
      <c r="U27" s="288"/>
      <c r="V27" s="288"/>
      <c r="W27" s="288"/>
      <c r="X27" s="288"/>
      <c r="Y27" s="289"/>
    </row>
    <row r="28" spans="1:25" x14ac:dyDescent="0.35">
      <c r="A28" s="287"/>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9"/>
    </row>
    <row r="29" spans="1:25" x14ac:dyDescent="0.35">
      <c r="A29" s="287"/>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9"/>
    </row>
    <row r="30" spans="1:25" x14ac:dyDescent="0.35">
      <c r="A30" s="287"/>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9"/>
    </row>
    <row r="31" spans="1:25" x14ac:dyDescent="0.35">
      <c r="A31" s="287"/>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9"/>
    </row>
    <row r="32" spans="1:25" ht="14.15" customHeight="1" thickBot="1" x14ac:dyDescent="0.4">
      <c r="A32" s="290"/>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2"/>
    </row>
    <row r="33" spans="1:25" ht="16" thickBot="1" x14ac:dyDescent="0.4">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row>
    <row r="34" spans="1:25" ht="47.15" customHeight="1" thickBot="1" x14ac:dyDescent="0.4">
      <c r="A34" s="323" t="s">
        <v>42</v>
      </c>
      <c r="B34" s="324"/>
      <c r="C34" s="324"/>
      <c r="D34" s="324"/>
      <c r="E34" s="324"/>
      <c r="F34" s="324"/>
      <c r="G34" s="324"/>
      <c r="H34" s="324"/>
      <c r="I34" s="324"/>
      <c r="J34" s="324"/>
      <c r="K34" s="324"/>
      <c r="L34" s="324"/>
      <c r="M34" s="324"/>
      <c r="N34" s="324"/>
      <c r="O34" s="324"/>
      <c r="P34" s="324"/>
      <c r="Q34" s="324"/>
      <c r="R34" s="324"/>
      <c r="S34" s="324"/>
      <c r="T34" s="324"/>
      <c r="U34" s="324"/>
      <c r="V34" s="324"/>
      <c r="W34" s="324"/>
      <c r="X34" s="324"/>
      <c r="Y34" s="325"/>
    </row>
    <row r="35" spans="1:25" x14ac:dyDescent="0.35">
      <c r="A35" s="296" t="s">
        <v>204</v>
      </c>
      <c r="B35" s="297"/>
      <c r="C35" s="297"/>
      <c r="D35" s="297"/>
      <c r="E35" s="297"/>
      <c r="F35" s="297"/>
      <c r="G35" s="297"/>
      <c r="H35" s="297"/>
      <c r="I35" s="297"/>
      <c r="J35" s="297"/>
      <c r="K35" s="297"/>
      <c r="L35" s="297"/>
      <c r="M35" s="297"/>
      <c r="N35" s="297"/>
      <c r="O35" s="297"/>
      <c r="P35" s="297"/>
      <c r="Q35" s="297"/>
      <c r="R35" s="297"/>
      <c r="S35" s="297"/>
      <c r="T35" s="297"/>
      <c r="U35" s="297"/>
      <c r="V35" s="297"/>
      <c r="W35" s="297"/>
      <c r="X35" s="297"/>
      <c r="Y35" s="298"/>
    </row>
    <row r="36" spans="1:25" x14ac:dyDescent="0.35">
      <c r="A36" s="299"/>
      <c r="B36" s="300"/>
      <c r="C36" s="300"/>
      <c r="D36" s="300"/>
      <c r="E36" s="300"/>
      <c r="F36" s="300"/>
      <c r="G36" s="300"/>
      <c r="H36" s="300"/>
      <c r="I36" s="300"/>
      <c r="J36" s="300"/>
      <c r="K36" s="300"/>
      <c r="L36" s="300"/>
      <c r="M36" s="300"/>
      <c r="N36" s="300"/>
      <c r="O36" s="300"/>
      <c r="P36" s="300"/>
      <c r="Q36" s="300"/>
      <c r="R36" s="300"/>
      <c r="S36" s="300"/>
      <c r="T36" s="300"/>
      <c r="U36" s="300"/>
      <c r="V36" s="300"/>
      <c r="W36" s="300"/>
      <c r="X36" s="300"/>
      <c r="Y36" s="301"/>
    </row>
    <row r="37" spans="1:25" x14ac:dyDescent="0.35">
      <c r="A37" s="299"/>
      <c r="B37" s="300"/>
      <c r="C37" s="300"/>
      <c r="D37" s="300"/>
      <c r="E37" s="300"/>
      <c r="F37" s="300"/>
      <c r="G37" s="300"/>
      <c r="H37" s="300"/>
      <c r="I37" s="300"/>
      <c r="J37" s="300"/>
      <c r="K37" s="300"/>
      <c r="L37" s="300"/>
      <c r="M37" s="300"/>
      <c r="N37" s="300"/>
      <c r="O37" s="300"/>
      <c r="P37" s="300"/>
      <c r="Q37" s="300"/>
      <c r="R37" s="300"/>
      <c r="S37" s="300"/>
      <c r="T37" s="300"/>
      <c r="U37" s="300"/>
      <c r="V37" s="300"/>
      <c r="W37" s="300"/>
      <c r="X37" s="300"/>
      <c r="Y37" s="301"/>
    </row>
    <row r="38" spans="1:25" x14ac:dyDescent="0.35">
      <c r="A38" s="299"/>
      <c r="B38" s="300"/>
      <c r="C38" s="300"/>
      <c r="D38" s="300"/>
      <c r="E38" s="300"/>
      <c r="F38" s="300"/>
      <c r="G38" s="300"/>
      <c r="H38" s="300"/>
      <c r="I38" s="300"/>
      <c r="J38" s="300"/>
      <c r="K38" s="300"/>
      <c r="L38" s="300"/>
      <c r="M38" s="300"/>
      <c r="N38" s="300"/>
      <c r="O38" s="300"/>
      <c r="P38" s="300"/>
      <c r="Q38" s="300"/>
      <c r="R38" s="300"/>
      <c r="S38" s="300"/>
      <c r="T38" s="300"/>
      <c r="U38" s="300"/>
      <c r="V38" s="300"/>
      <c r="W38" s="300"/>
      <c r="X38" s="300"/>
      <c r="Y38" s="301"/>
    </row>
    <row r="39" spans="1:25" x14ac:dyDescent="0.35">
      <c r="A39" s="299"/>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1"/>
    </row>
    <row r="40" spans="1:25" x14ac:dyDescent="0.35">
      <c r="A40" s="299"/>
      <c r="B40" s="300"/>
      <c r="C40" s="300"/>
      <c r="D40" s="300"/>
      <c r="E40" s="300"/>
      <c r="F40" s="300"/>
      <c r="G40" s="300"/>
      <c r="H40" s="300"/>
      <c r="I40" s="300"/>
      <c r="J40" s="300"/>
      <c r="K40" s="300"/>
      <c r="L40" s="300"/>
      <c r="M40" s="300"/>
      <c r="N40" s="300"/>
      <c r="O40" s="300"/>
      <c r="P40" s="300"/>
      <c r="Q40" s="300"/>
      <c r="R40" s="300"/>
      <c r="S40" s="300"/>
      <c r="T40" s="300"/>
      <c r="U40" s="300"/>
      <c r="V40" s="300"/>
      <c r="W40" s="300"/>
      <c r="X40" s="300"/>
      <c r="Y40" s="301"/>
    </row>
    <row r="41" spans="1:25" x14ac:dyDescent="0.35">
      <c r="A41" s="299"/>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1"/>
    </row>
    <row r="42" spans="1:25" x14ac:dyDescent="0.35">
      <c r="A42" s="299"/>
      <c r="B42" s="300"/>
      <c r="C42" s="300"/>
      <c r="D42" s="300"/>
      <c r="E42" s="300"/>
      <c r="F42" s="300"/>
      <c r="G42" s="300"/>
      <c r="H42" s="300"/>
      <c r="I42" s="300"/>
      <c r="J42" s="300"/>
      <c r="K42" s="300"/>
      <c r="L42" s="300"/>
      <c r="M42" s="300"/>
      <c r="N42" s="300"/>
      <c r="O42" s="300"/>
      <c r="P42" s="300"/>
      <c r="Q42" s="300"/>
      <c r="R42" s="300"/>
      <c r="S42" s="300"/>
      <c r="T42" s="300"/>
      <c r="U42" s="300"/>
      <c r="V42" s="300"/>
      <c r="W42" s="300"/>
      <c r="X42" s="300"/>
      <c r="Y42" s="301"/>
    </row>
    <row r="43" spans="1:25" x14ac:dyDescent="0.35">
      <c r="A43" s="299"/>
      <c r="B43" s="300"/>
      <c r="C43" s="300"/>
      <c r="D43" s="300"/>
      <c r="E43" s="300"/>
      <c r="F43" s="300"/>
      <c r="G43" s="300"/>
      <c r="H43" s="300"/>
      <c r="I43" s="300"/>
      <c r="J43" s="300"/>
      <c r="K43" s="300"/>
      <c r="L43" s="300"/>
      <c r="M43" s="300"/>
      <c r="N43" s="300"/>
      <c r="O43" s="300"/>
      <c r="P43" s="300"/>
      <c r="Q43" s="300"/>
      <c r="R43" s="300"/>
      <c r="S43" s="300"/>
      <c r="T43" s="300"/>
      <c r="U43" s="300"/>
      <c r="V43" s="300"/>
      <c r="W43" s="300"/>
      <c r="X43" s="300"/>
      <c r="Y43" s="301"/>
    </row>
    <row r="44" spans="1:25" x14ac:dyDescent="0.35">
      <c r="A44" s="299"/>
      <c r="B44" s="300"/>
      <c r="C44" s="300"/>
      <c r="D44" s="300"/>
      <c r="E44" s="300"/>
      <c r="F44" s="300"/>
      <c r="G44" s="300"/>
      <c r="H44" s="300"/>
      <c r="I44" s="300"/>
      <c r="J44" s="300"/>
      <c r="K44" s="300"/>
      <c r="L44" s="300"/>
      <c r="M44" s="300"/>
      <c r="N44" s="300"/>
      <c r="O44" s="300"/>
      <c r="P44" s="300"/>
      <c r="Q44" s="300"/>
      <c r="R44" s="300"/>
      <c r="S44" s="300"/>
      <c r="T44" s="300"/>
      <c r="U44" s="300"/>
      <c r="V44" s="300"/>
      <c r="W44" s="300"/>
      <c r="X44" s="300"/>
      <c r="Y44" s="301"/>
    </row>
    <row r="45" spans="1:25" x14ac:dyDescent="0.35">
      <c r="A45" s="299"/>
      <c r="B45" s="300"/>
      <c r="C45" s="300"/>
      <c r="D45" s="300"/>
      <c r="E45" s="300"/>
      <c r="F45" s="300"/>
      <c r="G45" s="300"/>
      <c r="H45" s="300"/>
      <c r="I45" s="300"/>
      <c r="J45" s="300"/>
      <c r="K45" s="300"/>
      <c r="L45" s="300"/>
      <c r="M45" s="300"/>
      <c r="N45" s="300"/>
      <c r="O45" s="300"/>
      <c r="P45" s="300"/>
      <c r="Q45" s="300"/>
      <c r="R45" s="300"/>
      <c r="S45" s="300"/>
      <c r="T45" s="300"/>
      <c r="U45" s="300"/>
      <c r="V45" s="300"/>
      <c r="W45" s="300"/>
      <c r="X45" s="300"/>
      <c r="Y45" s="301"/>
    </row>
    <row r="46" spans="1:25" x14ac:dyDescent="0.35">
      <c r="A46" s="299"/>
      <c r="B46" s="300"/>
      <c r="C46" s="300"/>
      <c r="D46" s="300"/>
      <c r="E46" s="300"/>
      <c r="F46" s="300"/>
      <c r="G46" s="300"/>
      <c r="H46" s="300"/>
      <c r="I46" s="300"/>
      <c r="J46" s="300"/>
      <c r="K46" s="300"/>
      <c r="L46" s="300"/>
      <c r="M46" s="300"/>
      <c r="N46" s="300"/>
      <c r="O46" s="300"/>
      <c r="P46" s="300"/>
      <c r="Q46" s="300"/>
      <c r="R46" s="300"/>
      <c r="S46" s="300"/>
      <c r="T46" s="300"/>
      <c r="U46" s="300"/>
      <c r="V46" s="300"/>
      <c r="W46" s="300"/>
      <c r="X46" s="300"/>
      <c r="Y46" s="301"/>
    </row>
    <row r="47" spans="1:25" x14ac:dyDescent="0.35">
      <c r="A47" s="299"/>
      <c r="B47" s="300"/>
      <c r="C47" s="300"/>
      <c r="D47" s="300"/>
      <c r="E47" s="300"/>
      <c r="F47" s="300"/>
      <c r="G47" s="300"/>
      <c r="H47" s="300"/>
      <c r="I47" s="300"/>
      <c r="J47" s="300"/>
      <c r="K47" s="300"/>
      <c r="L47" s="300"/>
      <c r="M47" s="300"/>
      <c r="N47" s="300"/>
      <c r="O47" s="300"/>
      <c r="P47" s="300"/>
      <c r="Q47" s="300"/>
      <c r="R47" s="300"/>
      <c r="S47" s="300"/>
      <c r="T47" s="300"/>
      <c r="U47" s="300"/>
      <c r="V47" s="300"/>
      <c r="W47" s="300"/>
      <c r="X47" s="300"/>
      <c r="Y47" s="301"/>
    </row>
    <row r="48" spans="1:25" ht="16" thickBot="1" x14ac:dyDescent="0.4">
      <c r="A48" s="302"/>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4"/>
    </row>
    <row r="49" spans="1:25" ht="16" thickBot="1" x14ac:dyDescent="0.4">
      <c r="A49" s="237"/>
      <c r="B49" s="237"/>
      <c r="C49" s="237"/>
      <c r="D49" s="237"/>
      <c r="E49" s="237"/>
      <c r="F49" s="237"/>
      <c r="G49" s="237"/>
      <c r="H49" s="237"/>
      <c r="I49" s="237"/>
      <c r="J49" s="237"/>
      <c r="K49" s="237"/>
      <c r="L49" s="237"/>
      <c r="M49" s="237"/>
      <c r="N49" s="237"/>
      <c r="O49" s="237"/>
      <c r="P49" s="237"/>
      <c r="Q49" s="237"/>
      <c r="R49" s="237"/>
      <c r="S49" s="237"/>
      <c r="T49" s="237"/>
      <c r="U49" s="237"/>
      <c r="V49" s="237"/>
      <c r="W49" s="237"/>
      <c r="X49" s="237"/>
      <c r="Y49" s="237"/>
    </row>
    <row r="50" spans="1:25" ht="22.5" customHeight="1" thickBot="1" x14ac:dyDescent="0.4">
      <c r="A50" s="326" t="s">
        <v>43</v>
      </c>
      <c r="B50" s="327"/>
      <c r="C50" s="327"/>
      <c r="D50" s="327"/>
      <c r="E50" s="327"/>
      <c r="F50" s="327"/>
      <c r="G50" s="327"/>
      <c r="H50" s="327"/>
      <c r="I50" s="327"/>
      <c r="J50" s="327"/>
      <c r="K50" s="327"/>
      <c r="L50" s="327"/>
      <c r="M50" s="327"/>
      <c r="N50" s="327"/>
      <c r="O50" s="327"/>
      <c r="P50" s="327"/>
      <c r="Q50" s="327"/>
      <c r="R50" s="327"/>
      <c r="S50" s="327"/>
      <c r="T50" s="327"/>
      <c r="U50" s="327"/>
      <c r="V50" s="327"/>
      <c r="W50" s="327"/>
      <c r="X50" s="327"/>
      <c r="Y50" s="328"/>
    </row>
    <row r="51" spans="1:25" x14ac:dyDescent="0.35">
      <c r="A51" s="284" t="s">
        <v>198</v>
      </c>
      <c r="B51" s="285"/>
      <c r="C51" s="285"/>
      <c r="D51" s="285"/>
      <c r="E51" s="285"/>
      <c r="F51" s="285"/>
      <c r="G51" s="285"/>
      <c r="H51" s="285"/>
      <c r="I51" s="285"/>
      <c r="J51" s="285"/>
      <c r="K51" s="285"/>
      <c r="L51" s="285"/>
      <c r="M51" s="285"/>
      <c r="N51" s="285"/>
      <c r="O51" s="285"/>
      <c r="P51" s="285"/>
      <c r="Q51" s="285"/>
      <c r="R51" s="285"/>
      <c r="S51" s="285"/>
      <c r="T51" s="285"/>
      <c r="U51" s="285"/>
      <c r="V51" s="285"/>
      <c r="W51" s="285"/>
      <c r="X51" s="285"/>
      <c r="Y51" s="286"/>
    </row>
    <row r="52" spans="1:25" x14ac:dyDescent="0.35">
      <c r="A52" s="287"/>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9"/>
    </row>
    <row r="53" spans="1:25" x14ac:dyDescent="0.35">
      <c r="A53" s="287"/>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9"/>
    </row>
    <row r="54" spans="1:25" x14ac:dyDescent="0.35">
      <c r="A54" s="287"/>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9"/>
    </row>
    <row r="55" spans="1:25" x14ac:dyDescent="0.35">
      <c r="A55" s="287"/>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9"/>
    </row>
    <row r="56" spans="1:25" x14ac:dyDescent="0.35">
      <c r="A56" s="287"/>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9"/>
    </row>
    <row r="57" spans="1:25" x14ac:dyDescent="0.35">
      <c r="A57" s="287"/>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9"/>
    </row>
    <row r="58" spans="1:25" x14ac:dyDescent="0.35">
      <c r="A58" s="287"/>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9"/>
    </row>
    <row r="59" spans="1:25" x14ac:dyDescent="0.35">
      <c r="A59" s="287"/>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9"/>
    </row>
    <row r="60" spans="1:25" x14ac:dyDescent="0.35">
      <c r="A60" s="287"/>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9"/>
    </row>
    <row r="61" spans="1:25" x14ac:dyDescent="0.35">
      <c r="A61" s="287"/>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9"/>
    </row>
    <row r="62" spans="1:25" x14ac:dyDescent="0.35">
      <c r="A62" s="287"/>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9"/>
    </row>
    <row r="63" spans="1:25" x14ac:dyDescent="0.35">
      <c r="A63" s="287"/>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9"/>
    </row>
    <row r="64" spans="1:25" ht="16" thickBot="1" x14ac:dyDescent="0.4">
      <c r="A64" s="290"/>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2"/>
    </row>
    <row r="65" spans="1:25" ht="16" thickBot="1" x14ac:dyDescent="0.4">
      <c r="A65" s="237"/>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row>
    <row r="66" spans="1:25" ht="22.5" customHeight="1" thickBot="1" x14ac:dyDescent="0.4">
      <c r="A66" s="293" t="s">
        <v>44</v>
      </c>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5"/>
    </row>
    <row r="67" spans="1:25" x14ac:dyDescent="0.35">
      <c r="A67" s="284" t="s">
        <v>199</v>
      </c>
      <c r="B67" s="285"/>
      <c r="C67" s="285"/>
      <c r="D67" s="285"/>
      <c r="E67" s="285"/>
      <c r="F67" s="285"/>
      <c r="G67" s="285"/>
      <c r="H67" s="285"/>
      <c r="I67" s="285"/>
      <c r="J67" s="285"/>
      <c r="K67" s="285"/>
      <c r="L67" s="285"/>
      <c r="M67" s="285"/>
      <c r="N67" s="285"/>
      <c r="O67" s="285"/>
      <c r="P67" s="285"/>
      <c r="Q67" s="285"/>
      <c r="R67" s="285"/>
      <c r="S67" s="285"/>
      <c r="T67" s="285"/>
      <c r="U67" s="285"/>
      <c r="V67" s="285"/>
      <c r="W67" s="285"/>
      <c r="X67" s="285"/>
      <c r="Y67" s="286"/>
    </row>
    <row r="68" spans="1:25" x14ac:dyDescent="0.35">
      <c r="A68" s="287"/>
      <c r="B68" s="288"/>
      <c r="C68" s="288"/>
      <c r="D68" s="288"/>
      <c r="E68" s="288"/>
      <c r="F68" s="288"/>
      <c r="G68" s="288"/>
      <c r="H68" s="288"/>
      <c r="I68" s="288"/>
      <c r="J68" s="288"/>
      <c r="K68" s="288"/>
      <c r="L68" s="288"/>
      <c r="M68" s="288"/>
      <c r="N68" s="288"/>
      <c r="O68" s="288"/>
      <c r="P68" s="288"/>
      <c r="Q68" s="288"/>
      <c r="R68" s="288"/>
      <c r="S68" s="288"/>
      <c r="T68" s="288"/>
      <c r="U68" s="288"/>
      <c r="V68" s="288"/>
      <c r="W68" s="288"/>
      <c r="X68" s="288"/>
      <c r="Y68" s="289"/>
    </row>
    <row r="69" spans="1:25" x14ac:dyDescent="0.35">
      <c r="A69" s="287"/>
      <c r="B69" s="288"/>
      <c r="C69" s="288"/>
      <c r="D69" s="288"/>
      <c r="E69" s="288"/>
      <c r="F69" s="288"/>
      <c r="G69" s="288"/>
      <c r="H69" s="288"/>
      <c r="I69" s="288"/>
      <c r="J69" s="288"/>
      <c r="K69" s="288"/>
      <c r="L69" s="288"/>
      <c r="M69" s="288"/>
      <c r="N69" s="288"/>
      <c r="O69" s="288"/>
      <c r="P69" s="288"/>
      <c r="Q69" s="288"/>
      <c r="R69" s="288"/>
      <c r="S69" s="288"/>
      <c r="T69" s="288"/>
      <c r="U69" s="288"/>
      <c r="V69" s="288"/>
      <c r="W69" s="288"/>
      <c r="X69" s="288"/>
      <c r="Y69" s="289"/>
    </row>
    <row r="70" spans="1:25" x14ac:dyDescent="0.35">
      <c r="A70" s="287"/>
      <c r="B70" s="288"/>
      <c r="C70" s="288"/>
      <c r="D70" s="288"/>
      <c r="E70" s="288"/>
      <c r="F70" s="288"/>
      <c r="G70" s="288"/>
      <c r="H70" s="288"/>
      <c r="I70" s="288"/>
      <c r="J70" s="288"/>
      <c r="K70" s="288"/>
      <c r="L70" s="288"/>
      <c r="M70" s="288"/>
      <c r="N70" s="288"/>
      <c r="O70" s="288"/>
      <c r="P70" s="288"/>
      <c r="Q70" s="288"/>
      <c r="R70" s="288"/>
      <c r="S70" s="288"/>
      <c r="T70" s="288"/>
      <c r="U70" s="288"/>
      <c r="V70" s="288"/>
      <c r="W70" s="288"/>
      <c r="X70" s="288"/>
      <c r="Y70" s="289"/>
    </row>
    <row r="71" spans="1:25" x14ac:dyDescent="0.35">
      <c r="A71" s="287"/>
      <c r="B71" s="288"/>
      <c r="C71" s="288"/>
      <c r="D71" s="288"/>
      <c r="E71" s="288"/>
      <c r="F71" s="288"/>
      <c r="G71" s="288"/>
      <c r="H71" s="288"/>
      <c r="I71" s="288"/>
      <c r="J71" s="288"/>
      <c r="K71" s="288"/>
      <c r="L71" s="288"/>
      <c r="M71" s="288"/>
      <c r="N71" s="288"/>
      <c r="O71" s="288"/>
      <c r="P71" s="288"/>
      <c r="Q71" s="288"/>
      <c r="R71" s="288"/>
      <c r="S71" s="288"/>
      <c r="T71" s="288"/>
      <c r="U71" s="288"/>
      <c r="V71" s="288"/>
      <c r="W71" s="288"/>
      <c r="X71" s="288"/>
      <c r="Y71" s="289"/>
    </row>
    <row r="72" spans="1:25" x14ac:dyDescent="0.35">
      <c r="A72" s="287"/>
      <c r="B72" s="288"/>
      <c r="C72" s="288"/>
      <c r="D72" s="288"/>
      <c r="E72" s="288"/>
      <c r="F72" s="288"/>
      <c r="G72" s="288"/>
      <c r="H72" s="288"/>
      <c r="I72" s="288"/>
      <c r="J72" s="288"/>
      <c r="K72" s="288"/>
      <c r="L72" s="288"/>
      <c r="M72" s="288"/>
      <c r="N72" s="288"/>
      <c r="O72" s="288"/>
      <c r="P72" s="288"/>
      <c r="Q72" s="288"/>
      <c r="R72" s="288"/>
      <c r="S72" s="288"/>
      <c r="T72" s="288"/>
      <c r="U72" s="288"/>
      <c r="V72" s="288"/>
      <c r="W72" s="288"/>
      <c r="X72" s="288"/>
      <c r="Y72" s="289"/>
    </row>
    <row r="73" spans="1:25" x14ac:dyDescent="0.35">
      <c r="A73" s="287"/>
      <c r="B73" s="288"/>
      <c r="C73" s="288"/>
      <c r="D73" s="288"/>
      <c r="E73" s="288"/>
      <c r="F73" s="288"/>
      <c r="G73" s="288"/>
      <c r="H73" s="288"/>
      <c r="I73" s="288"/>
      <c r="J73" s="288"/>
      <c r="K73" s="288"/>
      <c r="L73" s="288"/>
      <c r="M73" s="288"/>
      <c r="N73" s="288"/>
      <c r="O73" s="288"/>
      <c r="P73" s="288"/>
      <c r="Q73" s="288"/>
      <c r="R73" s="288"/>
      <c r="S73" s="288"/>
      <c r="T73" s="288"/>
      <c r="U73" s="288"/>
      <c r="V73" s="288"/>
      <c r="W73" s="288"/>
      <c r="X73" s="288"/>
      <c r="Y73" s="289"/>
    </row>
    <row r="74" spans="1:25" x14ac:dyDescent="0.35">
      <c r="A74" s="287"/>
      <c r="B74" s="288"/>
      <c r="C74" s="288"/>
      <c r="D74" s="288"/>
      <c r="E74" s="288"/>
      <c r="F74" s="288"/>
      <c r="G74" s="288"/>
      <c r="H74" s="288"/>
      <c r="I74" s="288"/>
      <c r="J74" s="288"/>
      <c r="K74" s="288"/>
      <c r="L74" s="288"/>
      <c r="M74" s="288"/>
      <c r="N74" s="288"/>
      <c r="O74" s="288"/>
      <c r="P74" s="288"/>
      <c r="Q74" s="288"/>
      <c r="R74" s="288"/>
      <c r="S74" s="288"/>
      <c r="T74" s="288"/>
      <c r="U74" s="288"/>
      <c r="V74" s="288"/>
      <c r="W74" s="288"/>
      <c r="X74" s="288"/>
      <c r="Y74" s="289"/>
    </row>
    <row r="75" spans="1:25" x14ac:dyDescent="0.35">
      <c r="A75" s="287"/>
      <c r="B75" s="288"/>
      <c r="C75" s="288"/>
      <c r="D75" s="288"/>
      <c r="E75" s="288"/>
      <c r="F75" s="288"/>
      <c r="G75" s="288"/>
      <c r="H75" s="288"/>
      <c r="I75" s="288"/>
      <c r="J75" s="288"/>
      <c r="K75" s="288"/>
      <c r="L75" s="288"/>
      <c r="M75" s="288"/>
      <c r="N75" s="288"/>
      <c r="O75" s="288"/>
      <c r="P75" s="288"/>
      <c r="Q75" s="288"/>
      <c r="R75" s="288"/>
      <c r="S75" s="288"/>
      <c r="T75" s="288"/>
      <c r="U75" s="288"/>
      <c r="V75" s="288"/>
      <c r="W75" s="288"/>
      <c r="X75" s="288"/>
      <c r="Y75" s="289"/>
    </row>
    <row r="76" spans="1:25" x14ac:dyDescent="0.35">
      <c r="A76" s="287"/>
      <c r="B76" s="288"/>
      <c r="C76" s="288"/>
      <c r="D76" s="288"/>
      <c r="E76" s="288"/>
      <c r="F76" s="288"/>
      <c r="G76" s="288"/>
      <c r="H76" s="288"/>
      <c r="I76" s="288"/>
      <c r="J76" s="288"/>
      <c r="K76" s="288"/>
      <c r="L76" s="288"/>
      <c r="M76" s="288"/>
      <c r="N76" s="288"/>
      <c r="O76" s="288"/>
      <c r="P76" s="288"/>
      <c r="Q76" s="288"/>
      <c r="R76" s="288"/>
      <c r="S76" s="288"/>
      <c r="T76" s="288"/>
      <c r="U76" s="288"/>
      <c r="V76" s="288"/>
      <c r="W76" s="288"/>
      <c r="X76" s="288"/>
      <c r="Y76" s="289"/>
    </row>
    <row r="77" spans="1:25" x14ac:dyDescent="0.35">
      <c r="A77" s="287"/>
      <c r="B77" s="288"/>
      <c r="C77" s="288"/>
      <c r="D77" s="288"/>
      <c r="E77" s="288"/>
      <c r="F77" s="288"/>
      <c r="G77" s="288"/>
      <c r="H77" s="288"/>
      <c r="I77" s="288"/>
      <c r="J77" s="288"/>
      <c r="K77" s="288"/>
      <c r="L77" s="288"/>
      <c r="M77" s="288"/>
      <c r="N77" s="288"/>
      <c r="O77" s="288"/>
      <c r="P77" s="288"/>
      <c r="Q77" s="288"/>
      <c r="R77" s="288"/>
      <c r="S77" s="288"/>
      <c r="T77" s="288"/>
      <c r="U77" s="288"/>
      <c r="V77" s="288"/>
      <c r="W77" s="288"/>
      <c r="X77" s="288"/>
      <c r="Y77" s="289"/>
    </row>
    <row r="78" spans="1:25" x14ac:dyDescent="0.35">
      <c r="A78" s="287"/>
      <c r="B78" s="288"/>
      <c r="C78" s="288"/>
      <c r="D78" s="288"/>
      <c r="E78" s="288"/>
      <c r="F78" s="288"/>
      <c r="G78" s="288"/>
      <c r="H78" s="288"/>
      <c r="I78" s="288"/>
      <c r="J78" s="288"/>
      <c r="K78" s="288"/>
      <c r="L78" s="288"/>
      <c r="M78" s="288"/>
      <c r="N78" s="288"/>
      <c r="O78" s="288"/>
      <c r="P78" s="288"/>
      <c r="Q78" s="288"/>
      <c r="R78" s="288"/>
      <c r="S78" s="288"/>
      <c r="T78" s="288"/>
      <c r="U78" s="288"/>
      <c r="V78" s="288"/>
      <c r="W78" s="288"/>
      <c r="X78" s="288"/>
      <c r="Y78" s="289"/>
    </row>
    <row r="79" spans="1:25" x14ac:dyDescent="0.35">
      <c r="A79" s="287"/>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9"/>
    </row>
    <row r="80" spans="1:25" ht="16" thickBot="1" x14ac:dyDescent="0.4">
      <c r="A80" s="290"/>
      <c r="B80" s="291"/>
      <c r="C80" s="291"/>
      <c r="D80" s="291"/>
      <c r="E80" s="291"/>
      <c r="F80" s="291"/>
      <c r="G80" s="291"/>
      <c r="H80" s="291"/>
      <c r="I80" s="291"/>
      <c r="J80" s="291"/>
      <c r="K80" s="291"/>
      <c r="L80" s="291"/>
      <c r="M80" s="291"/>
      <c r="N80" s="291"/>
      <c r="O80" s="291"/>
      <c r="P80" s="291"/>
      <c r="Q80" s="291"/>
      <c r="R80" s="291"/>
      <c r="S80" s="291"/>
      <c r="T80" s="291"/>
      <c r="U80" s="291"/>
      <c r="V80" s="291"/>
      <c r="W80" s="291"/>
      <c r="X80" s="291"/>
      <c r="Y80" s="292"/>
    </row>
    <row r="81" spans="1:25" ht="16" thickBot="1" x14ac:dyDescent="0.4">
      <c r="A81" s="237"/>
      <c r="B81" s="237"/>
      <c r="C81" s="237"/>
      <c r="D81" s="237"/>
      <c r="E81" s="237"/>
      <c r="F81" s="237"/>
      <c r="G81" s="237"/>
      <c r="H81" s="237"/>
      <c r="I81" s="237"/>
      <c r="J81" s="237"/>
      <c r="K81" s="237"/>
      <c r="L81" s="237"/>
      <c r="M81" s="237"/>
      <c r="N81" s="237"/>
      <c r="O81" s="237"/>
      <c r="P81" s="237"/>
      <c r="Q81" s="237"/>
      <c r="R81" s="237"/>
      <c r="S81" s="237"/>
      <c r="T81" s="237"/>
      <c r="U81" s="237"/>
      <c r="V81" s="237"/>
      <c r="W81" s="237"/>
      <c r="X81" s="237"/>
      <c r="Y81" s="237"/>
    </row>
    <row r="82" spans="1:25" ht="22.5" customHeight="1" thickBot="1" x14ac:dyDescent="0.4">
      <c r="A82" s="308" t="s">
        <v>45</v>
      </c>
      <c r="B82" s="309"/>
      <c r="C82" s="309"/>
      <c r="D82" s="309"/>
      <c r="E82" s="309"/>
      <c r="F82" s="309"/>
      <c r="G82" s="309"/>
      <c r="H82" s="309"/>
      <c r="I82" s="309"/>
      <c r="J82" s="309"/>
      <c r="K82" s="309"/>
      <c r="L82" s="309"/>
      <c r="M82" s="309"/>
      <c r="N82" s="309"/>
      <c r="O82" s="309"/>
      <c r="P82" s="309"/>
      <c r="Q82" s="309"/>
      <c r="R82" s="309"/>
      <c r="S82" s="309"/>
      <c r="T82" s="309"/>
      <c r="U82" s="309"/>
      <c r="V82" s="309"/>
      <c r="W82" s="309"/>
      <c r="X82" s="309"/>
      <c r="Y82" s="310"/>
    </row>
    <row r="83" spans="1:25" x14ac:dyDescent="0.35">
      <c r="A83" s="284" t="s">
        <v>205</v>
      </c>
      <c r="B83" s="285"/>
      <c r="C83" s="285"/>
      <c r="D83" s="285"/>
      <c r="E83" s="285"/>
      <c r="F83" s="285"/>
      <c r="G83" s="285"/>
      <c r="H83" s="285"/>
      <c r="I83" s="285"/>
      <c r="J83" s="285"/>
      <c r="K83" s="285"/>
      <c r="L83" s="285"/>
      <c r="M83" s="285"/>
      <c r="N83" s="285"/>
      <c r="O83" s="285"/>
      <c r="P83" s="285"/>
      <c r="Q83" s="285"/>
      <c r="R83" s="285"/>
      <c r="S83" s="285"/>
      <c r="T83" s="285"/>
      <c r="U83" s="285"/>
      <c r="V83" s="285"/>
      <c r="W83" s="285"/>
      <c r="X83" s="285"/>
      <c r="Y83" s="286"/>
    </row>
    <row r="84" spans="1:25" x14ac:dyDescent="0.35">
      <c r="A84" s="287"/>
      <c r="B84" s="288"/>
      <c r="C84" s="288"/>
      <c r="D84" s="288"/>
      <c r="E84" s="288"/>
      <c r="F84" s="288"/>
      <c r="G84" s="288"/>
      <c r="H84" s="288"/>
      <c r="I84" s="288"/>
      <c r="J84" s="288"/>
      <c r="K84" s="288"/>
      <c r="L84" s="288"/>
      <c r="M84" s="288"/>
      <c r="N84" s="288"/>
      <c r="O84" s="288"/>
      <c r="P84" s="288"/>
      <c r="Q84" s="288"/>
      <c r="R84" s="288"/>
      <c r="S84" s="288"/>
      <c r="T84" s="288"/>
      <c r="U84" s="288"/>
      <c r="V84" s="288"/>
      <c r="W84" s="288"/>
      <c r="X84" s="288"/>
      <c r="Y84" s="289"/>
    </row>
    <row r="85" spans="1:25" x14ac:dyDescent="0.35">
      <c r="A85" s="287"/>
      <c r="B85" s="288"/>
      <c r="C85" s="288"/>
      <c r="D85" s="288"/>
      <c r="E85" s="288"/>
      <c r="F85" s="288"/>
      <c r="G85" s="288"/>
      <c r="H85" s="288"/>
      <c r="I85" s="288"/>
      <c r="J85" s="288"/>
      <c r="K85" s="288"/>
      <c r="L85" s="288"/>
      <c r="M85" s="288"/>
      <c r="N85" s="288"/>
      <c r="O85" s="288"/>
      <c r="P85" s="288"/>
      <c r="Q85" s="288"/>
      <c r="R85" s="288"/>
      <c r="S85" s="288"/>
      <c r="T85" s="288"/>
      <c r="U85" s="288"/>
      <c r="V85" s="288"/>
      <c r="W85" s="288"/>
      <c r="X85" s="288"/>
      <c r="Y85" s="289"/>
    </row>
    <row r="86" spans="1:25" x14ac:dyDescent="0.35">
      <c r="A86" s="287"/>
      <c r="B86" s="288"/>
      <c r="C86" s="288"/>
      <c r="D86" s="288"/>
      <c r="E86" s="288"/>
      <c r="F86" s="288"/>
      <c r="G86" s="288"/>
      <c r="H86" s="288"/>
      <c r="I86" s="288"/>
      <c r="J86" s="288"/>
      <c r="K86" s="288"/>
      <c r="L86" s="288"/>
      <c r="M86" s="288"/>
      <c r="N86" s="288"/>
      <c r="O86" s="288"/>
      <c r="P86" s="288"/>
      <c r="Q86" s="288"/>
      <c r="R86" s="288"/>
      <c r="S86" s="288"/>
      <c r="T86" s="288"/>
      <c r="U86" s="288"/>
      <c r="V86" s="288"/>
      <c r="W86" s="288"/>
      <c r="X86" s="288"/>
      <c r="Y86" s="289"/>
    </row>
    <row r="87" spans="1:25" x14ac:dyDescent="0.35">
      <c r="A87" s="287"/>
      <c r="B87" s="288"/>
      <c r="C87" s="288"/>
      <c r="D87" s="288"/>
      <c r="E87" s="288"/>
      <c r="F87" s="288"/>
      <c r="G87" s="288"/>
      <c r="H87" s="288"/>
      <c r="I87" s="288"/>
      <c r="J87" s="288"/>
      <c r="K87" s="288"/>
      <c r="L87" s="288"/>
      <c r="M87" s="288"/>
      <c r="N87" s="288"/>
      <c r="O87" s="288"/>
      <c r="P87" s="288"/>
      <c r="Q87" s="288"/>
      <c r="R87" s="288"/>
      <c r="S87" s="288"/>
      <c r="T87" s="288"/>
      <c r="U87" s="288"/>
      <c r="V87" s="288"/>
      <c r="W87" s="288"/>
      <c r="X87" s="288"/>
      <c r="Y87" s="289"/>
    </row>
    <row r="88" spans="1:25" x14ac:dyDescent="0.35">
      <c r="A88" s="287"/>
      <c r="B88" s="288"/>
      <c r="C88" s="288"/>
      <c r="D88" s="288"/>
      <c r="E88" s="288"/>
      <c r="F88" s="288"/>
      <c r="G88" s="288"/>
      <c r="H88" s="288"/>
      <c r="I88" s="288"/>
      <c r="J88" s="288"/>
      <c r="K88" s="288"/>
      <c r="L88" s="288"/>
      <c r="M88" s="288"/>
      <c r="N88" s="288"/>
      <c r="O88" s="288"/>
      <c r="P88" s="288"/>
      <c r="Q88" s="288"/>
      <c r="R88" s="288"/>
      <c r="S88" s="288"/>
      <c r="T88" s="288"/>
      <c r="U88" s="288"/>
      <c r="V88" s="288"/>
      <c r="W88" s="288"/>
      <c r="X88" s="288"/>
      <c r="Y88" s="289"/>
    </row>
    <row r="89" spans="1:25" x14ac:dyDescent="0.35">
      <c r="A89" s="287"/>
      <c r="B89" s="288"/>
      <c r="C89" s="288"/>
      <c r="D89" s="288"/>
      <c r="E89" s="288"/>
      <c r="F89" s="288"/>
      <c r="G89" s="288"/>
      <c r="H89" s="288"/>
      <c r="I89" s="288"/>
      <c r="J89" s="288"/>
      <c r="K89" s="288"/>
      <c r="L89" s="288"/>
      <c r="M89" s="288"/>
      <c r="N89" s="288"/>
      <c r="O89" s="288"/>
      <c r="P89" s="288"/>
      <c r="Q89" s="288"/>
      <c r="R89" s="288"/>
      <c r="S89" s="288"/>
      <c r="T89" s="288"/>
      <c r="U89" s="288"/>
      <c r="V89" s="288"/>
      <c r="W89" s="288"/>
      <c r="X89" s="288"/>
      <c r="Y89" s="289"/>
    </row>
    <row r="90" spans="1:25" x14ac:dyDescent="0.35">
      <c r="A90" s="287"/>
      <c r="B90" s="288"/>
      <c r="C90" s="288"/>
      <c r="D90" s="288"/>
      <c r="E90" s="288"/>
      <c r="F90" s="288"/>
      <c r="G90" s="288"/>
      <c r="H90" s="288"/>
      <c r="I90" s="288"/>
      <c r="J90" s="288"/>
      <c r="K90" s="288"/>
      <c r="L90" s="288"/>
      <c r="M90" s="288"/>
      <c r="N90" s="288"/>
      <c r="O90" s="288"/>
      <c r="P90" s="288"/>
      <c r="Q90" s="288"/>
      <c r="R90" s="288"/>
      <c r="S90" s="288"/>
      <c r="T90" s="288"/>
      <c r="U90" s="288"/>
      <c r="V90" s="288"/>
      <c r="W90" s="288"/>
      <c r="X90" s="288"/>
      <c r="Y90" s="289"/>
    </row>
    <row r="91" spans="1:25" x14ac:dyDescent="0.35">
      <c r="A91" s="287"/>
      <c r="B91" s="288"/>
      <c r="C91" s="288"/>
      <c r="D91" s="288"/>
      <c r="E91" s="288"/>
      <c r="F91" s="288"/>
      <c r="G91" s="288"/>
      <c r="H91" s="288"/>
      <c r="I91" s="288"/>
      <c r="J91" s="288"/>
      <c r="K91" s="288"/>
      <c r="L91" s="288"/>
      <c r="M91" s="288"/>
      <c r="N91" s="288"/>
      <c r="O91" s="288"/>
      <c r="P91" s="288"/>
      <c r="Q91" s="288"/>
      <c r="R91" s="288"/>
      <c r="S91" s="288"/>
      <c r="T91" s="288"/>
      <c r="U91" s="288"/>
      <c r="V91" s="288"/>
      <c r="W91" s="288"/>
      <c r="X91" s="288"/>
      <c r="Y91" s="289"/>
    </row>
    <row r="92" spans="1:25" x14ac:dyDescent="0.35">
      <c r="A92" s="287"/>
      <c r="B92" s="288"/>
      <c r="C92" s="288"/>
      <c r="D92" s="288"/>
      <c r="E92" s="288"/>
      <c r="F92" s="288"/>
      <c r="G92" s="288"/>
      <c r="H92" s="288"/>
      <c r="I92" s="288"/>
      <c r="J92" s="288"/>
      <c r="K92" s="288"/>
      <c r="L92" s="288"/>
      <c r="M92" s="288"/>
      <c r="N92" s="288"/>
      <c r="O92" s="288"/>
      <c r="P92" s="288"/>
      <c r="Q92" s="288"/>
      <c r="R92" s="288"/>
      <c r="S92" s="288"/>
      <c r="T92" s="288"/>
      <c r="U92" s="288"/>
      <c r="V92" s="288"/>
      <c r="W92" s="288"/>
      <c r="X92" s="288"/>
      <c r="Y92" s="289"/>
    </row>
    <row r="93" spans="1:25" x14ac:dyDescent="0.35">
      <c r="A93" s="287"/>
      <c r="B93" s="288"/>
      <c r="C93" s="288"/>
      <c r="D93" s="288"/>
      <c r="E93" s="288"/>
      <c r="F93" s="288"/>
      <c r="G93" s="288"/>
      <c r="H93" s="288"/>
      <c r="I93" s="288"/>
      <c r="J93" s="288"/>
      <c r="K93" s="288"/>
      <c r="L93" s="288"/>
      <c r="M93" s="288"/>
      <c r="N93" s="288"/>
      <c r="O93" s="288"/>
      <c r="P93" s="288"/>
      <c r="Q93" s="288"/>
      <c r="R93" s="288"/>
      <c r="S93" s="288"/>
      <c r="T93" s="288"/>
      <c r="U93" s="288"/>
      <c r="V93" s="288"/>
      <c r="W93" s="288"/>
      <c r="X93" s="288"/>
      <c r="Y93" s="289"/>
    </row>
    <row r="94" spans="1:25" x14ac:dyDescent="0.35">
      <c r="A94" s="287"/>
      <c r="B94" s="288"/>
      <c r="C94" s="288"/>
      <c r="D94" s="288"/>
      <c r="E94" s="288"/>
      <c r="F94" s="288"/>
      <c r="G94" s="288"/>
      <c r="H94" s="288"/>
      <c r="I94" s="288"/>
      <c r="J94" s="288"/>
      <c r="K94" s="288"/>
      <c r="L94" s="288"/>
      <c r="M94" s="288"/>
      <c r="N94" s="288"/>
      <c r="O94" s="288"/>
      <c r="P94" s="288"/>
      <c r="Q94" s="288"/>
      <c r="R94" s="288"/>
      <c r="S94" s="288"/>
      <c r="T94" s="288"/>
      <c r="U94" s="288"/>
      <c r="V94" s="288"/>
      <c r="W94" s="288"/>
      <c r="X94" s="288"/>
      <c r="Y94" s="289"/>
    </row>
    <row r="95" spans="1:25" x14ac:dyDescent="0.35">
      <c r="A95" s="287"/>
      <c r="B95" s="288"/>
      <c r="C95" s="288"/>
      <c r="D95" s="288"/>
      <c r="E95" s="288"/>
      <c r="F95" s="288"/>
      <c r="G95" s="288"/>
      <c r="H95" s="288"/>
      <c r="I95" s="288"/>
      <c r="J95" s="288"/>
      <c r="K95" s="288"/>
      <c r="L95" s="288"/>
      <c r="M95" s="288"/>
      <c r="N95" s="288"/>
      <c r="O95" s="288"/>
      <c r="P95" s="288"/>
      <c r="Q95" s="288"/>
      <c r="R95" s="288"/>
      <c r="S95" s="288"/>
      <c r="T95" s="288"/>
      <c r="U95" s="288"/>
      <c r="V95" s="288"/>
      <c r="W95" s="288"/>
      <c r="X95" s="288"/>
      <c r="Y95" s="289"/>
    </row>
    <row r="96" spans="1:25" ht="16" thickBot="1" x14ac:dyDescent="0.4">
      <c r="A96" s="290"/>
      <c r="B96" s="291"/>
      <c r="C96" s="291"/>
      <c r="D96" s="291"/>
      <c r="E96" s="291"/>
      <c r="F96" s="291"/>
      <c r="G96" s="291"/>
      <c r="H96" s="291"/>
      <c r="I96" s="291"/>
      <c r="J96" s="291"/>
      <c r="K96" s="291"/>
      <c r="L96" s="291"/>
      <c r="M96" s="291"/>
      <c r="N96" s="291"/>
      <c r="O96" s="291"/>
      <c r="P96" s="291"/>
      <c r="Q96" s="291"/>
      <c r="R96" s="291"/>
      <c r="S96" s="291"/>
      <c r="T96" s="291"/>
      <c r="U96" s="291"/>
      <c r="V96" s="291"/>
      <c r="W96" s="291"/>
      <c r="X96" s="291"/>
      <c r="Y96" s="292"/>
    </row>
    <row r="97" spans="1:25" ht="16" thickBot="1" x14ac:dyDescent="0.4">
      <c r="A97" s="238"/>
      <c r="B97" s="239"/>
      <c r="C97" s="239"/>
      <c r="D97" s="239"/>
      <c r="E97" s="239"/>
      <c r="F97" s="239"/>
      <c r="G97" s="239"/>
      <c r="H97" s="239"/>
      <c r="I97" s="239"/>
      <c r="J97" s="239"/>
      <c r="K97" s="239"/>
      <c r="L97" s="239"/>
      <c r="M97" s="239"/>
      <c r="N97" s="239"/>
      <c r="O97" s="239"/>
      <c r="P97" s="239"/>
      <c r="Q97" s="239"/>
      <c r="R97" s="239"/>
      <c r="S97" s="239"/>
      <c r="T97" s="239"/>
      <c r="U97" s="239"/>
      <c r="V97" s="239"/>
      <c r="W97" s="239"/>
      <c r="X97" s="239"/>
      <c r="Y97" s="240"/>
    </row>
    <row r="98" spans="1:25" ht="22.5" customHeight="1" thickBot="1" x14ac:dyDescent="0.4">
      <c r="A98" s="305" t="s">
        <v>46</v>
      </c>
      <c r="B98" s="306"/>
      <c r="C98" s="306"/>
      <c r="D98" s="306"/>
      <c r="E98" s="306"/>
      <c r="F98" s="306"/>
      <c r="G98" s="306"/>
      <c r="H98" s="306"/>
      <c r="I98" s="306"/>
      <c r="J98" s="306"/>
      <c r="K98" s="306"/>
      <c r="L98" s="306"/>
      <c r="M98" s="306"/>
      <c r="N98" s="306"/>
      <c r="O98" s="306"/>
      <c r="P98" s="306"/>
      <c r="Q98" s="306"/>
      <c r="R98" s="306"/>
      <c r="S98" s="306"/>
      <c r="T98" s="306"/>
      <c r="U98" s="306"/>
      <c r="V98" s="306"/>
      <c r="W98" s="306"/>
      <c r="X98" s="306"/>
      <c r="Y98" s="307"/>
    </row>
    <row r="99" spans="1:25" x14ac:dyDescent="0.35">
      <c r="A99" s="284" t="s">
        <v>200</v>
      </c>
      <c r="B99" s="285"/>
      <c r="C99" s="285"/>
      <c r="D99" s="285"/>
      <c r="E99" s="285"/>
      <c r="F99" s="285"/>
      <c r="G99" s="285"/>
      <c r="H99" s="285"/>
      <c r="I99" s="285"/>
      <c r="J99" s="285"/>
      <c r="K99" s="285"/>
      <c r="L99" s="285"/>
      <c r="M99" s="285"/>
      <c r="N99" s="285"/>
      <c r="O99" s="285"/>
      <c r="P99" s="285"/>
      <c r="Q99" s="285"/>
      <c r="R99" s="285"/>
      <c r="S99" s="285"/>
      <c r="T99" s="285"/>
      <c r="U99" s="285"/>
      <c r="V99" s="285"/>
      <c r="W99" s="285"/>
      <c r="X99" s="285"/>
      <c r="Y99" s="286"/>
    </row>
    <row r="100" spans="1:25" x14ac:dyDescent="0.35">
      <c r="A100" s="287"/>
      <c r="B100" s="288"/>
      <c r="C100" s="288"/>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9"/>
    </row>
    <row r="101" spans="1:25" x14ac:dyDescent="0.35">
      <c r="A101" s="287"/>
      <c r="B101" s="288"/>
      <c r="C101" s="288"/>
      <c r="D101" s="288"/>
      <c r="E101" s="288"/>
      <c r="F101" s="288"/>
      <c r="G101" s="288"/>
      <c r="H101" s="288"/>
      <c r="I101" s="288"/>
      <c r="J101" s="288"/>
      <c r="K101" s="288"/>
      <c r="L101" s="288"/>
      <c r="M101" s="288"/>
      <c r="N101" s="288"/>
      <c r="O101" s="288"/>
      <c r="P101" s="288"/>
      <c r="Q101" s="288"/>
      <c r="R101" s="288"/>
      <c r="S101" s="288"/>
      <c r="T101" s="288"/>
      <c r="U101" s="288"/>
      <c r="V101" s="288"/>
      <c r="W101" s="288"/>
      <c r="X101" s="288"/>
      <c r="Y101" s="289"/>
    </row>
    <row r="102" spans="1:25" x14ac:dyDescent="0.35">
      <c r="A102" s="287"/>
      <c r="B102" s="288"/>
      <c r="C102" s="288"/>
      <c r="D102" s="288"/>
      <c r="E102" s="288"/>
      <c r="F102" s="288"/>
      <c r="G102" s="288"/>
      <c r="H102" s="288"/>
      <c r="I102" s="288"/>
      <c r="J102" s="288"/>
      <c r="K102" s="288"/>
      <c r="L102" s="288"/>
      <c r="M102" s="288"/>
      <c r="N102" s="288"/>
      <c r="O102" s="288"/>
      <c r="P102" s="288"/>
      <c r="Q102" s="288"/>
      <c r="R102" s="288"/>
      <c r="S102" s="288"/>
      <c r="T102" s="288"/>
      <c r="U102" s="288"/>
      <c r="V102" s="288"/>
      <c r="W102" s="288"/>
      <c r="X102" s="288"/>
      <c r="Y102" s="289"/>
    </row>
    <row r="103" spans="1:25" x14ac:dyDescent="0.35">
      <c r="A103" s="287"/>
      <c r="B103" s="288"/>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9"/>
    </row>
    <row r="104" spans="1:25" x14ac:dyDescent="0.35">
      <c r="A104" s="287"/>
      <c r="B104" s="288"/>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9"/>
    </row>
    <row r="105" spans="1:25" x14ac:dyDescent="0.35">
      <c r="A105" s="287"/>
      <c r="B105" s="288"/>
      <c r="C105" s="288"/>
      <c r="D105" s="288"/>
      <c r="E105" s="288"/>
      <c r="F105" s="288"/>
      <c r="G105" s="288"/>
      <c r="H105" s="288"/>
      <c r="I105" s="288"/>
      <c r="J105" s="288"/>
      <c r="K105" s="288"/>
      <c r="L105" s="288"/>
      <c r="M105" s="288"/>
      <c r="N105" s="288"/>
      <c r="O105" s="288"/>
      <c r="P105" s="288"/>
      <c r="Q105" s="288"/>
      <c r="R105" s="288"/>
      <c r="S105" s="288"/>
      <c r="T105" s="288"/>
      <c r="U105" s="288"/>
      <c r="V105" s="288"/>
      <c r="W105" s="288"/>
      <c r="X105" s="288"/>
      <c r="Y105" s="289"/>
    </row>
    <row r="106" spans="1:25" x14ac:dyDescent="0.35">
      <c r="A106" s="287"/>
      <c r="B106" s="288"/>
      <c r="C106" s="288"/>
      <c r="D106" s="288"/>
      <c r="E106" s="288"/>
      <c r="F106" s="288"/>
      <c r="G106" s="288"/>
      <c r="H106" s="288"/>
      <c r="I106" s="288"/>
      <c r="J106" s="288"/>
      <c r="K106" s="288"/>
      <c r="L106" s="288"/>
      <c r="M106" s="288"/>
      <c r="N106" s="288"/>
      <c r="O106" s="288"/>
      <c r="P106" s="288"/>
      <c r="Q106" s="288"/>
      <c r="R106" s="288"/>
      <c r="S106" s="288"/>
      <c r="T106" s="288"/>
      <c r="U106" s="288"/>
      <c r="V106" s="288"/>
      <c r="W106" s="288"/>
      <c r="X106" s="288"/>
      <c r="Y106" s="289"/>
    </row>
    <row r="107" spans="1:25" x14ac:dyDescent="0.35">
      <c r="A107" s="287"/>
      <c r="B107" s="288"/>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9"/>
    </row>
    <row r="108" spans="1:25" x14ac:dyDescent="0.35">
      <c r="A108" s="287"/>
      <c r="B108" s="288"/>
      <c r="C108" s="288"/>
      <c r="D108" s="288"/>
      <c r="E108" s="288"/>
      <c r="F108" s="288"/>
      <c r="G108" s="288"/>
      <c r="H108" s="288"/>
      <c r="I108" s="288"/>
      <c r="J108" s="288"/>
      <c r="K108" s="288"/>
      <c r="L108" s="288"/>
      <c r="M108" s="288"/>
      <c r="N108" s="288"/>
      <c r="O108" s="288"/>
      <c r="P108" s="288"/>
      <c r="Q108" s="288"/>
      <c r="R108" s="288"/>
      <c r="S108" s="288"/>
      <c r="T108" s="288"/>
      <c r="U108" s="288"/>
      <c r="V108" s="288"/>
      <c r="W108" s="288"/>
      <c r="X108" s="288"/>
      <c r="Y108" s="289"/>
    </row>
    <row r="109" spans="1:25" x14ac:dyDescent="0.35">
      <c r="A109" s="287"/>
      <c r="B109" s="288"/>
      <c r="C109" s="288"/>
      <c r="D109" s="288"/>
      <c r="E109" s="288"/>
      <c r="F109" s="288"/>
      <c r="G109" s="288"/>
      <c r="H109" s="288"/>
      <c r="I109" s="288"/>
      <c r="J109" s="288"/>
      <c r="K109" s="288"/>
      <c r="L109" s="288"/>
      <c r="M109" s="288"/>
      <c r="N109" s="288"/>
      <c r="O109" s="288"/>
      <c r="P109" s="288"/>
      <c r="Q109" s="288"/>
      <c r="R109" s="288"/>
      <c r="S109" s="288"/>
      <c r="T109" s="288"/>
      <c r="U109" s="288"/>
      <c r="V109" s="288"/>
      <c r="W109" s="288"/>
      <c r="X109" s="288"/>
      <c r="Y109" s="289"/>
    </row>
    <row r="110" spans="1:25" x14ac:dyDescent="0.35">
      <c r="A110" s="287"/>
      <c r="B110" s="288"/>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9"/>
    </row>
    <row r="111" spans="1:25" x14ac:dyDescent="0.35">
      <c r="A111" s="287"/>
      <c r="B111" s="288"/>
      <c r="C111" s="288"/>
      <c r="D111" s="288"/>
      <c r="E111" s="288"/>
      <c r="F111" s="288"/>
      <c r="G111" s="288"/>
      <c r="H111" s="288"/>
      <c r="I111" s="288"/>
      <c r="J111" s="288"/>
      <c r="K111" s="288"/>
      <c r="L111" s="288"/>
      <c r="M111" s="288"/>
      <c r="N111" s="288"/>
      <c r="O111" s="288"/>
      <c r="P111" s="288"/>
      <c r="Q111" s="288"/>
      <c r="R111" s="288"/>
      <c r="S111" s="288"/>
      <c r="T111" s="288"/>
      <c r="U111" s="288"/>
      <c r="V111" s="288"/>
      <c r="W111" s="288"/>
      <c r="X111" s="288"/>
      <c r="Y111" s="289"/>
    </row>
    <row r="112" spans="1:25" ht="16" thickBot="1" x14ac:dyDescent="0.4">
      <c r="A112" s="290"/>
      <c r="B112" s="291"/>
      <c r="C112" s="291"/>
      <c r="D112" s="291"/>
      <c r="E112" s="291"/>
      <c r="F112" s="291"/>
      <c r="G112" s="291"/>
      <c r="H112" s="291"/>
      <c r="I112" s="291"/>
      <c r="J112" s="291"/>
      <c r="K112" s="291"/>
      <c r="L112" s="291"/>
      <c r="M112" s="291"/>
      <c r="N112" s="291"/>
      <c r="O112" s="291"/>
      <c r="P112" s="291"/>
      <c r="Q112" s="291"/>
      <c r="R112" s="291"/>
      <c r="S112" s="291"/>
      <c r="T112" s="291"/>
      <c r="U112" s="291"/>
      <c r="V112" s="291"/>
      <c r="W112" s="291"/>
      <c r="X112" s="291"/>
      <c r="Y112" s="292"/>
    </row>
    <row r="113" spans="1:25" x14ac:dyDescent="0.35">
      <c r="A113" s="237"/>
      <c r="B113" s="237"/>
      <c r="C113" s="237"/>
      <c r="D113" s="237"/>
      <c r="E113" s="237"/>
      <c r="F113" s="237"/>
      <c r="G113" s="237"/>
      <c r="H113" s="237"/>
      <c r="I113" s="237"/>
      <c r="J113" s="237"/>
      <c r="K113" s="237"/>
      <c r="L113" s="237"/>
      <c r="M113" s="237"/>
      <c r="N113" s="237"/>
      <c r="O113" s="237"/>
      <c r="P113" s="237"/>
      <c r="Q113" s="237"/>
      <c r="R113" s="237"/>
      <c r="S113" s="237"/>
      <c r="T113" s="237"/>
      <c r="U113" s="237"/>
      <c r="V113" s="237"/>
      <c r="W113" s="237"/>
      <c r="X113" s="237"/>
      <c r="Y113" s="237"/>
    </row>
    <row r="114" spans="1:25" ht="16" thickBot="1" x14ac:dyDescent="0.4">
      <c r="A114" s="237"/>
      <c r="B114" s="237"/>
      <c r="C114" s="237"/>
      <c r="D114" s="237"/>
      <c r="E114" s="237"/>
      <c r="F114" s="237"/>
      <c r="G114" s="237"/>
      <c r="H114" s="237"/>
      <c r="I114" s="237"/>
      <c r="J114" s="237"/>
      <c r="K114" s="237"/>
      <c r="L114" s="237"/>
      <c r="M114" s="237"/>
      <c r="N114" s="237"/>
      <c r="O114" s="237"/>
      <c r="P114" s="237"/>
      <c r="Q114" s="237"/>
      <c r="R114" s="237"/>
      <c r="S114" s="237"/>
      <c r="T114" s="237"/>
      <c r="U114" s="237"/>
      <c r="V114" s="237"/>
      <c r="W114" s="237"/>
      <c r="X114" s="237"/>
      <c r="Y114" s="237"/>
    </row>
    <row r="115" spans="1:25" ht="22.5" customHeight="1" thickBot="1" x14ac:dyDescent="0.4">
      <c r="A115" s="311" t="s">
        <v>47</v>
      </c>
      <c r="B115" s="312"/>
      <c r="C115" s="312"/>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3"/>
    </row>
    <row r="116" spans="1:25" x14ac:dyDescent="0.35">
      <c r="A116" s="284" t="s">
        <v>211</v>
      </c>
      <c r="B116" s="285"/>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6"/>
    </row>
    <row r="117" spans="1:25" x14ac:dyDescent="0.35">
      <c r="A117" s="287"/>
      <c r="B117" s="288"/>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9"/>
    </row>
    <row r="118" spans="1:25" x14ac:dyDescent="0.35">
      <c r="A118" s="287"/>
      <c r="B118" s="288"/>
      <c r="C118" s="288"/>
      <c r="D118" s="288"/>
      <c r="E118" s="288"/>
      <c r="F118" s="288"/>
      <c r="G118" s="288"/>
      <c r="H118" s="288"/>
      <c r="I118" s="288"/>
      <c r="J118" s="288"/>
      <c r="K118" s="288"/>
      <c r="L118" s="288"/>
      <c r="M118" s="288"/>
      <c r="N118" s="288"/>
      <c r="O118" s="288"/>
      <c r="P118" s="288"/>
      <c r="Q118" s="288"/>
      <c r="R118" s="288"/>
      <c r="S118" s="288"/>
      <c r="T118" s="288"/>
      <c r="U118" s="288"/>
      <c r="V118" s="288"/>
      <c r="W118" s="288"/>
      <c r="X118" s="288"/>
      <c r="Y118" s="289"/>
    </row>
    <row r="119" spans="1:25" x14ac:dyDescent="0.35">
      <c r="A119" s="287"/>
      <c r="B119" s="288"/>
      <c r="C119" s="288"/>
      <c r="D119" s="288"/>
      <c r="E119" s="288"/>
      <c r="F119" s="288"/>
      <c r="G119" s="288"/>
      <c r="H119" s="288"/>
      <c r="I119" s="288"/>
      <c r="J119" s="288"/>
      <c r="K119" s="288"/>
      <c r="L119" s="288"/>
      <c r="M119" s="288"/>
      <c r="N119" s="288"/>
      <c r="O119" s="288"/>
      <c r="P119" s="288"/>
      <c r="Q119" s="288"/>
      <c r="R119" s="288"/>
      <c r="S119" s="288"/>
      <c r="T119" s="288"/>
      <c r="U119" s="288"/>
      <c r="V119" s="288"/>
      <c r="W119" s="288"/>
      <c r="X119" s="288"/>
      <c r="Y119" s="289"/>
    </row>
    <row r="120" spans="1:25" x14ac:dyDescent="0.35">
      <c r="A120" s="287"/>
      <c r="B120" s="288"/>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9"/>
    </row>
    <row r="121" spans="1:25" x14ac:dyDescent="0.35">
      <c r="A121" s="287"/>
      <c r="B121" s="288"/>
      <c r="C121" s="288"/>
      <c r="D121" s="288"/>
      <c r="E121" s="288"/>
      <c r="F121" s="288"/>
      <c r="G121" s="288"/>
      <c r="H121" s="288"/>
      <c r="I121" s="288"/>
      <c r="J121" s="288"/>
      <c r="K121" s="288"/>
      <c r="L121" s="288"/>
      <c r="M121" s="288"/>
      <c r="N121" s="288"/>
      <c r="O121" s="288"/>
      <c r="P121" s="288"/>
      <c r="Q121" s="288"/>
      <c r="R121" s="288"/>
      <c r="S121" s="288"/>
      <c r="T121" s="288"/>
      <c r="U121" s="288"/>
      <c r="V121" s="288"/>
      <c r="W121" s="288"/>
      <c r="X121" s="288"/>
      <c r="Y121" s="289"/>
    </row>
    <row r="122" spans="1:25" x14ac:dyDescent="0.35">
      <c r="A122" s="287"/>
      <c r="B122" s="288"/>
      <c r="C122" s="288"/>
      <c r="D122" s="288"/>
      <c r="E122" s="288"/>
      <c r="F122" s="288"/>
      <c r="G122" s="288"/>
      <c r="H122" s="288"/>
      <c r="I122" s="288"/>
      <c r="J122" s="288"/>
      <c r="K122" s="288"/>
      <c r="L122" s="288"/>
      <c r="M122" s="288"/>
      <c r="N122" s="288"/>
      <c r="O122" s="288"/>
      <c r="P122" s="288"/>
      <c r="Q122" s="288"/>
      <c r="R122" s="288"/>
      <c r="S122" s="288"/>
      <c r="T122" s="288"/>
      <c r="U122" s="288"/>
      <c r="V122" s="288"/>
      <c r="W122" s="288"/>
      <c r="X122" s="288"/>
      <c r="Y122" s="289"/>
    </row>
    <row r="123" spans="1:25" x14ac:dyDescent="0.35">
      <c r="A123" s="287"/>
      <c r="B123" s="288"/>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9"/>
    </row>
    <row r="124" spans="1:25" x14ac:dyDescent="0.35">
      <c r="A124" s="287"/>
      <c r="B124" s="288"/>
      <c r="C124" s="288"/>
      <c r="D124" s="288"/>
      <c r="E124" s="288"/>
      <c r="F124" s="288"/>
      <c r="G124" s="288"/>
      <c r="H124" s="288"/>
      <c r="I124" s="288"/>
      <c r="J124" s="288"/>
      <c r="K124" s="288"/>
      <c r="L124" s="288"/>
      <c r="M124" s="288"/>
      <c r="N124" s="288"/>
      <c r="O124" s="288"/>
      <c r="P124" s="288"/>
      <c r="Q124" s="288"/>
      <c r="R124" s="288"/>
      <c r="S124" s="288"/>
      <c r="T124" s="288"/>
      <c r="U124" s="288"/>
      <c r="V124" s="288"/>
      <c r="W124" s="288"/>
      <c r="X124" s="288"/>
      <c r="Y124" s="289"/>
    </row>
    <row r="125" spans="1:25" x14ac:dyDescent="0.35">
      <c r="A125" s="287"/>
      <c r="B125" s="288"/>
      <c r="C125" s="288"/>
      <c r="D125" s="288"/>
      <c r="E125" s="288"/>
      <c r="F125" s="288"/>
      <c r="G125" s="288"/>
      <c r="H125" s="288"/>
      <c r="I125" s="288"/>
      <c r="J125" s="288"/>
      <c r="K125" s="288"/>
      <c r="L125" s="288"/>
      <c r="M125" s="288"/>
      <c r="N125" s="288"/>
      <c r="O125" s="288"/>
      <c r="P125" s="288"/>
      <c r="Q125" s="288"/>
      <c r="R125" s="288"/>
      <c r="S125" s="288"/>
      <c r="T125" s="288"/>
      <c r="U125" s="288"/>
      <c r="V125" s="288"/>
      <c r="W125" s="288"/>
      <c r="X125" s="288"/>
      <c r="Y125" s="289"/>
    </row>
    <row r="126" spans="1:25" x14ac:dyDescent="0.35">
      <c r="A126" s="287"/>
      <c r="B126" s="288"/>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9"/>
    </row>
    <row r="127" spans="1:25" x14ac:dyDescent="0.35">
      <c r="A127" s="287"/>
      <c r="B127" s="288"/>
      <c r="C127" s="288"/>
      <c r="D127" s="288"/>
      <c r="E127" s="288"/>
      <c r="F127" s="288"/>
      <c r="G127" s="288"/>
      <c r="H127" s="288"/>
      <c r="I127" s="288"/>
      <c r="J127" s="288"/>
      <c r="K127" s="288"/>
      <c r="L127" s="288"/>
      <c r="M127" s="288"/>
      <c r="N127" s="288"/>
      <c r="O127" s="288"/>
      <c r="P127" s="288"/>
      <c r="Q127" s="288"/>
      <c r="R127" s="288"/>
      <c r="S127" s="288"/>
      <c r="T127" s="288"/>
      <c r="U127" s="288"/>
      <c r="V127" s="288"/>
      <c r="W127" s="288"/>
      <c r="X127" s="288"/>
      <c r="Y127" s="289"/>
    </row>
    <row r="128" spans="1:25" x14ac:dyDescent="0.35">
      <c r="A128" s="287"/>
      <c r="B128" s="288"/>
      <c r="C128" s="288"/>
      <c r="D128" s="288"/>
      <c r="E128" s="288"/>
      <c r="F128" s="288"/>
      <c r="G128" s="288"/>
      <c r="H128" s="288"/>
      <c r="I128" s="288"/>
      <c r="J128" s="288"/>
      <c r="K128" s="288"/>
      <c r="L128" s="288"/>
      <c r="M128" s="288"/>
      <c r="N128" s="288"/>
      <c r="O128" s="288"/>
      <c r="P128" s="288"/>
      <c r="Q128" s="288"/>
      <c r="R128" s="288"/>
      <c r="S128" s="288"/>
      <c r="T128" s="288"/>
      <c r="U128" s="288"/>
      <c r="V128" s="288"/>
      <c r="W128" s="288"/>
      <c r="X128" s="288"/>
      <c r="Y128" s="289"/>
    </row>
    <row r="129" spans="1:25" ht="14.15" customHeight="1" thickBot="1" x14ac:dyDescent="0.4">
      <c r="A129" s="290"/>
      <c r="B129" s="291"/>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292"/>
    </row>
    <row r="130" spans="1:25" ht="14.15" customHeight="1" thickBot="1" x14ac:dyDescent="0.4">
      <c r="A130" s="236"/>
      <c r="B130" s="237"/>
      <c r="C130" s="237"/>
      <c r="D130" s="237"/>
      <c r="E130" s="237"/>
      <c r="F130" s="237"/>
      <c r="G130" s="237"/>
      <c r="H130" s="237"/>
      <c r="I130" s="237"/>
      <c r="J130" s="237"/>
      <c r="K130" s="237"/>
      <c r="L130" s="237"/>
      <c r="M130" s="237"/>
      <c r="N130" s="237"/>
      <c r="O130" s="237"/>
      <c r="P130" s="237"/>
      <c r="Q130" s="237"/>
      <c r="R130" s="237"/>
      <c r="S130" s="237"/>
      <c r="T130" s="237"/>
      <c r="U130" s="237"/>
      <c r="V130" s="237"/>
      <c r="W130" s="237"/>
      <c r="X130" s="237"/>
      <c r="Y130" s="237"/>
    </row>
    <row r="131" spans="1:25" ht="19.149999999999999" customHeight="1" thickBot="1" x14ac:dyDescent="0.4">
      <c r="A131" s="317" t="s">
        <v>48</v>
      </c>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9"/>
    </row>
    <row r="132" spans="1:25" x14ac:dyDescent="0.35">
      <c r="A132" s="284" t="s">
        <v>208</v>
      </c>
      <c r="B132" s="285"/>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6"/>
    </row>
    <row r="133" spans="1:25" x14ac:dyDescent="0.35">
      <c r="A133" s="287"/>
      <c r="B133" s="288"/>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9"/>
    </row>
    <row r="134" spans="1:25" x14ac:dyDescent="0.35">
      <c r="A134" s="287"/>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9"/>
    </row>
    <row r="135" spans="1:25" x14ac:dyDescent="0.35">
      <c r="A135" s="287"/>
      <c r="B135" s="288"/>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9"/>
    </row>
    <row r="136" spans="1:25" x14ac:dyDescent="0.35">
      <c r="A136" s="287"/>
      <c r="B136" s="288"/>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9"/>
    </row>
    <row r="137" spans="1:25" x14ac:dyDescent="0.35">
      <c r="A137" s="287"/>
      <c r="B137" s="288"/>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9"/>
    </row>
    <row r="138" spans="1:25" x14ac:dyDescent="0.35">
      <c r="A138" s="287"/>
      <c r="B138" s="288"/>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9"/>
    </row>
    <row r="139" spans="1:25" x14ac:dyDescent="0.35">
      <c r="A139" s="287"/>
      <c r="B139" s="288"/>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9"/>
    </row>
    <row r="140" spans="1:25" x14ac:dyDescent="0.35">
      <c r="A140" s="287"/>
      <c r="B140" s="288"/>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9"/>
    </row>
    <row r="141" spans="1:25" x14ac:dyDescent="0.35">
      <c r="A141" s="287"/>
      <c r="B141" s="288"/>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9"/>
    </row>
    <row r="142" spans="1:25" x14ac:dyDescent="0.35">
      <c r="A142" s="287"/>
      <c r="B142" s="288"/>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9"/>
    </row>
    <row r="143" spans="1:25" x14ac:dyDescent="0.35">
      <c r="A143" s="287"/>
      <c r="B143" s="288"/>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9"/>
    </row>
    <row r="144" spans="1:25" x14ac:dyDescent="0.35">
      <c r="A144" s="287"/>
      <c r="B144" s="288"/>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9"/>
    </row>
    <row r="145" spans="1:25" ht="16" thickBot="1" x14ac:dyDescent="0.4">
      <c r="A145" s="290"/>
      <c r="B145" s="291"/>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292"/>
    </row>
    <row r="146" spans="1:25" ht="16" thickBot="1" x14ac:dyDescent="0.4"/>
    <row r="147" spans="1:25" ht="19.149999999999999" customHeight="1" thickBot="1" x14ac:dyDescent="0.4">
      <c r="A147" s="317" t="s">
        <v>49</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9"/>
    </row>
    <row r="148" spans="1:25" x14ac:dyDescent="0.35">
      <c r="A148" s="284" t="s">
        <v>209</v>
      </c>
      <c r="B148" s="285"/>
      <c r="C148" s="28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6"/>
    </row>
    <row r="149" spans="1:25" x14ac:dyDescent="0.35">
      <c r="A149" s="287"/>
      <c r="B149" s="288"/>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9"/>
    </row>
    <row r="150" spans="1:25" x14ac:dyDescent="0.35">
      <c r="A150" s="287"/>
      <c r="B150" s="288"/>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9"/>
    </row>
    <row r="151" spans="1:25" x14ac:dyDescent="0.35">
      <c r="A151" s="287"/>
      <c r="B151" s="288"/>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9"/>
    </row>
    <row r="152" spans="1:25" x14ac:dyDescent="0.35">
      <c r="A152" s="287"/>
      <c r="B152" s="288"/>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9"/>
    </row>
    <row r="153" spans="1:25" x14ac:dyDescent="0.35">
      <c r="A153" s="287"/>
      <c r="B153" s="288"/>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9"/>
    </row>
    <row r="154" spans="1:25" x14ac:dyDescent="0.35">
      <c r="A154" s="287"/>
      <c r="B154" s="288"/>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9"/>
    </row>
    <row r="155" spans="1:25" x14ac:dyDescent="0.35">
      <c r="A155" s="287"/>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9"/>
    </row>
    <row r="156" spans="1:25" x14ac:dyDescent="0.35">
      <c r="A156" s="287"/>
      <c r="B156" s="288"/>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9"/>
    </row>
    <row r="157" spans="1:25" x14ac:dyDescent="0.35">
      <c r="A157" s="287"/>
      <c r="B157" s="288"/>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9"/>
    </row>
    <row r="158" spans="1:25" x14ac:dyDescent="0.35">
      <c r="A158" s="287"/>
      <c r="B158" s="288"/>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9"/>
    </row>
    <row r="159" spans="1:25" x14ac:dyDescent="0.35">
      <c r="A159" s="287"/>
      <c r="B159" s="288"/>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9"/>
    </row>
    <row r="160" spans="1:25" x14ac:dyDescent="0.35">
      <c r="A160" s="287"/>
      <c r="B160" s="288"/>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9"/>
    </row>
    <row r="161" spans="1:25" ht="16" thickBot="1" x14ac:dyDescent="0.4">
      <c r="A161" s="290"/>
      <c r="B161" s="291"/>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292"/>
    </row>
    <row r="162" spans="1:25" ht="14.15" customHeight="1" thickBot="1" x14ac:dyDescent="0.4">
      <c r="A162" s="236"/>
      <c r="B162" s="237"/>
      <c r="C162" s="237"/>
      <c r="D162" s="237"/>
      <c r="E162" s="237"/>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ht="19.149999999999999" customHeight="1" thickBot="1" x14ac:dyDescent="0.4">
      <c r="A163" s="317" t="s">
        <v>50</v>
      </c>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9"/>
    </row>
    <row r="164" spans="1:25" x14ac:dyDescent="0.35">
      <c r="A164" s="284" t="s">
        <v>210</v>
      </c>
      <c r="B164" s="285"/>
      <c r="C164" s="28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6"/>
    </row>
    <row r="165" spans="1:25" x14ac:dyDescent="0.35">
      <c r="A165" s="287"/>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9"/>
    </row>
    <row r="166" spans="1:25" x14ac:dyDescent="0.35">
      <c r="A166" s="287"/>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9"/>
    </row>
    <row r="167" spans="1:25" x14ac:dyDescent="0.35">
      <c r="A167" s="287"/>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9"/>
    </row>
    <row r="168" spans="1:25" x14ac:dyDescent="0.35">
      <c r="A168" s="287"/>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9"/>
    </row>
    <row r="169" spans="1:25" x14ac:dyDescent="0.35">
      <c r="A169" s="287"/>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9"/>
    </row>
    <row r="170" spans="1:25" x14ac:dyDescent="0.35">
      <c r="A170" s="287"/>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9"/>
    </row>
    <row r="171" spans="1:25" x14ac:dyDescent="0.35">
      <c r="A171" s="287"/>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9"/>
    </row>
    <row r="172" spans="1:25" x14ac:dyDescent="0.35">
      <c r="A172" s="287"/>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9"/>
    </row>
    <row r="173" spans="1:25" x14ac:dyDescent="0.35">
      <c r="A173" s="287"/>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9"/>
    </row>
    <row r="174" spans="1:25" x14ac:dyDescent="0.35">
      <c r="A174" s="287"/>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9"/>
    </row>
    <row r="175" spans="1:25" x14ac:dyDescent="0.35">
      <c r="A175" s="287"/>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9"/>
    </row>
    <row r="176" spans="1:25" x14ac:dyDescent="0.35">
      <c r="A176" s="287"/>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9"/>
    </row>
    <row r="177" spans="1:25" ht="16" thickBot="1" x14ac:dyDescent="0.4">
      <c r="A177" s="290"/>
      <c r="B177" s="291"/>
      <c r="C177" s="291"/>
      <c r="D177" s="291"/>
      <c r="E177" s="291"/>
      <c r="F177" s="291"/>
      <c r="G177" s="291"/>
      <c r="H177" s="291"/>
      <c r="I177" s="291"/>
      <c r="J177" s="291"/>
      <c r="K177" s="291"/>
      <c r="L177" s="291"/>
      <c r="M177" s="291"/>
      <c r="N177" s="291"/>
      <c r="O177" s="291"/>
      <c r="P177" s="291"/>
      <c r="Q177" s="291"/>
      <c r="R177" s="291"/>
      <c r="S177" s="291"/>
      <c r="T177" s="291"/>
      <c r="U177" s="291"/>
      <c r="V177" s="291"/>
      <c r="W177" s="291"/>
      <c r="X177" s="291"/>
      <c r="Y177" s="292"/>
    </row>
    <row r="178" spans="1:25" ht="16" thickBot="1" x14ac:dyDescent="0.4"/>
    <row r="179" spans="1:25" ht="19.149999999999999" customHeight="1" thickBot="1" x14ac:dyDescent="0.4">
      <c r="A179" s="317" t="s">
        <v>51</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9"/>
    </row>
    <row r="180" spans="1:25" x14ac:dyDescent="0.35">
      <c r="A180" s="284" t="s">
        <v>206</v>
      </c>
      <c r="B180" s="285"/>
      <c r="C180" s="285"/>
      <c r="D180" s="285"/>
      <c r="E180" s="285"/>
      <c r="F180" s="285"/>
      <c r="G180" s="285"/>
      <c r="H180" s="285"/>
      <c r="I180" s="285"/>
      <c r="J180" s="285"/>
      <c r="K180" s="285"/>
      <c r="L180" s="285"/>
      <c r="M180" s="285"/>
      <c r="N180" s="285"/>
      <c r="O180" s="285"/>
      <c r="P180" s="285"/>
      <c r="Q180" s="285"/>
      <c r="R180" s="285"/>
      <c r="S180" s="285"/>
      <c r="T180" s="285"/>
      <c r="U180" s="285"/>
      <c r="V180" s="285"/>
      <c r="W180" s="285"/>
      <c r="X180" s="285"/>
      <c r="Y180" s="286"/>
    </row>
    <row r="181" spans="1:25" x14ac:dyDescent="0.35">
      <c r="A181" s="287"/>
      <c r="B181" s="288"/>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9"/>
    </row>
    <row r="182" spans="1:25" x14ac:dyDescent="0.35">
      <c r="A182" s="287"/>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9"/>
    </row>
    <row r="183" spans="1:25" x14ac:dyDescent="0.35">
      <c r="A183" s="287"/>
      <c r="B183" s="288"/>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9"/>
    </row>
    <row r="184" spans="1:25" x14ac:dyDescent="0.35">
      <c r="A184" s="287"/>
      <c r="B184" s="288"/>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9"/>
    </row>
    <row r="185" spans="1:25" x14ac:dyDescent="0.35">
      <c r="A185" s="287"/>
      <c r="B185" s="288"/>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9"/>
    </row>
    <row r="186" spans="1:25" x14ac:dyDescent="0.35">
      <c r="A186" s="287"/>
      <c r="B186" s="288"/>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9"/>
    </row>
    <row r="187" spans="1:25" x14ac:dyDescent="0.35">
      <c r="A187" s="287"/>
      <c r="B187" s="288"/>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9"/>
    </row>
    <row r="188" spans="1:25" x14ac:dyDescent="0.35">
      <c r="A188" s="287"/>
      <c r="B188" s="288"/>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9"/>
    </row>
    <row r="189" spans="1:25" x14ac:dyDescent="0.35">
      <c r="A189" s="287"/>
      <c r="B189" s="288"/>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9"/>
    </row>
    <row r="190" spans="1:25" x14ac:dyDescent="0.35">
      <c r="A190" s="287"/>
      <c r="B190" s="288"/>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9"/>
    </row>
    <row r="191" spans="1:25" x14ac:dyDescent="0.35">
      <c r="A191" s="287"/>
      <c r="B191" s="288"/>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9"/>
    </row>
    <row r="192" spans="1:25" x14ac:dyDescent="0.35">
      <c r="A192" s="287"/>
      <c r="B192" s="288"/>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9"/>
    </row>
    <row r="193" spans="1:25" ht="16" thickBot="1" x14ac:dyDescent="0.4">
      <c r="A193" s="290"/>
      <c r="B193" s="291"/>
      <c r="C193" s="291"/>
      <c r="D193" s="291"/>
      <c r="E193" s="291"/>
      <c r="F193" s="291"/>
      <c r="G193" s="291"/>
      <c r="H193" s="291"/>
      <c r="I193" s="291"/>
      <c r="J193" s="291"/>
      <c r="K193" s="291"/>
      <c r="L193" s="291"/>
      <c r="M193" s="291"/>
      <c r="N193" s="291"/>
      <c r="O193" s="291"/>
      <c r="P193" s="291"/>
      <c r="Q193" s="291"/>
      <c r="R193" s="291"/>
      <c r="S193" s="291"/>
      <c r="T193" s="291"/>
      <c r="U193" s="291"/>
      <c r="V193" s="291"/>
      <c r="W193" s="291"/>
      <c r="X193" s="291"/>
      <c r="Y193" s="292"/>
    </row>
    <row r="194" spans="1:25" ht="16" thickBot="1" x14ac:dyDescent="0.4">
      <c r="A194" s="239"/>
      <c r="B194" s="239"/>
      <c r="C194" s="239"/>
      <c r="D194" s="239"/>
      <c r="E194" s="239"/>
      <c r="F194" s="239"/>
      <c r="G194" s="239"/>
      <c r="H194" s="239"/>
      <c r="I194" s="239"/>
      <c r="J194" s="239"/>
      <c r="K194" s="239"/>
      <c r="L194" s="239"/>
      <c r="M194" s="239"/>
      <c r="N194" s="239"/>
      <c r="O194" s="239"/>
      <c r="P194" s="239"/>
      <c r="Q194" s="239"/>
      <c r="R194" s="239"/>
      <c r="S194" s="239"/>
      <c r="T194" s="239"/>
      <c r="U194" s="239"/>
      <c r="V194" s="239"/>
      <c r="W194" s="239"/>
      <c r="X194" s="239"/>
      <c r="Y194" s="239"/>
    </row>
    <row r="195" spans="1:25" ht="22.5" customHeight="1" thickBot="1" x14ac:dyDescent="0.4">
      <c r="A195" s="311" t="s">
        <v>52</v>
      </c>
      <c r="B195" s="312"/>
      <c r="C195" s="312"/>
      <c r="D195" s="312"/>
      <c r="E195" s="312"/>
      <c r="F195" s="312"/>
      <c r="G195" s="312"/>
      <c r="H195" s="312"/>
      <c r="I195" s="312"/>
      <c r="J195" s="312"/>
      <c r="K195" s="312"/>
      <c r="L195" s="312"/>
      <c r="M195" s="312"/>
      <c r="N195" s="312"/>
      <c r="O195" s="312"/>
      <c r="P195" s="312"/>
      <c r="Q195" s="312"/>
      <c r="R195" s="312"/>
      <c r="S195" s="312"/>
      <c r="T195" s="312"/>
      <c r="U195" s="312"/>
      <c r="V195" s="312"/>
      <c r="W195" s="312"/>
      <c r="X195" s="312"/>
      <c r="Y195" s="313"/>
    </row>
    <row r="196" spans="1:25" x14ac:dyDescent="0.35">
      <c r="A196" s="296" t="s">
        <v>214</v>
      </c>
      <c r="B196" s="297"/>
      <c r="C196" s="297"/>
      <c r="D196" s="297"/>
      <c r="E196" s="297"/>
      <c r="F196" s="297"/>
      <c r="G196" s="297"/>
      <c r="H196" s="297"/>
      <c r="I196" s="297"/>
      <c r="J196" s="297"/>
      <c r="K196" s="297"/>
      <c r="L196" s="297"/>
      <c r="M196" s="297"/>
      <c r="N196" s="297"/>
      <c r="O196" s="297"/>
      <c r="P196" s="297"/>
      <c r="Q196" s="297"/>
      <c r="R196" s="297"/>
      <c r="S196" s="297"/>
      <c r="T196" s="297"/>
      <c r="U196" s="297"/>
      <c r="V196" s="297"/>
      <c r="W196" s="297"/>
      <c r="X196" s="297"/>
      <c r="Y196" s="298"/>
    </row>
    <row r="197" spans="1:25" x14ac:dyDescent="0.35">
      <c r="A197" s="299"/>
      <c r="B197" s="300"/>
      <c r="C197" s="300"/>
      <c r="D197" s="300"/>
      <c r="E197" s="300"/>
      <c r="F197" s="300"/>
      <c r="G197" s="300"/>
      <c r="H197" s="300"/>
      <c r="I197" s="300"/>
      <c r="J197" s="300"/>
      <c r="K197" s="300"/>
      <c r="L197" s="300"/>
      <c r="M197" s="300"/>
      <c r="N197" s="300"/>
      <c r="O197" s="300"/>
      <c r="P197" s="300"/>
      <c r="Q197" s="300"/>
      <c r="R197" s="300"/>
      <c r="S197" s="300"/>
      <c r="T197" s="300"/>
      <c r="U197" s="300"/>
      <c r="V197" s="300"/>
      <c r="W197" s="300"/>
      <c r="X197" s="300"/>
      <c r="Y197" s="301"/>
    </row>
    <row r="198" spans="1:25" x14ac:dyDescent="0.35">
      <c r="A198" s="299"/>
      <c r="B198" s="300"/>
      <c r="C198" s="300"/>
      <c r="D198" s="300"/>
      <c r="E198" s="300"/>
      <c r="F198" s="300"/>
      <c r="G198" s="300"/>
      <c r="H198" s="300"/>
      <c r="I198" s="300"/>
      <c r="J198" s="300"/>
      <c r="K198" s="300"/>
      <c r="L198" s="300"/>
      <c r="M198" s="300"/>
      <c r="N198" s="300"/>
      <c r="O198" s="300"/>
      <c r="P198" s="300"/>
      <c r="Q198" s="300"/>
      <c r="R198" s="300"/>
      <c r="S198" s="300"/>
      <c r="T198" s="300"/>
      <c r="U198" s="300"/>
      <c r="V198" s="300"/>
      <c r="W198" s="300"/>
      <c r="X198" s="300"/>
      <c r="Y198" s="301"/>
    </row>
    <row r="199" spans="1:25" x14ac:dyDescent="0.35">
      <c r="A199" s="299"/>
      <c r="B199" s="300"/>
      <c r="C199" s="300"/>
      <c r="D199" s="300"/>
      <c r="E199" s="300"/>
      <c r="F199" s="300"/>
      <c r="G199" s="300"/>
      <c r="H199" s="300"/>
      <c r="I199" s="300"/>
      <c r="J199" s="300"/>
      <c r="K199" s="300"/>
      <c r="L199" s="300"/>
      <c r="M199" s="300"/>
      <c r="N199" s="300"/>
      <c r="O199" s="300"/>
      <c r="P199" s="300"/>
      <c r="Q199" s="300"/>
      <c r="R199" s="300"/>
      <c r="S199" s="300"/>
      <c r="T199" s="300"/>
      <c r="U199" s="300"/>
      <c r="V199" s="300"/>
      <c r="W199" s="300"/>
      <c r="X199" s="300"/>
      <c r="Y199" s="301"/>
    </row>
    <row r="200" spans="1:25" x14ac:dyDescent="0.35">
      <c r="A200" s="299"/>
      <c r="B200" s="300"/>
      <c r="C200" s="300"/>
      <c r="D200" s="300"/>
      <c r="E200" s="300"/>
      <c r="F200" s="300"/>
      <c r="G200" s="300"/>
      <c r="H200" s="300"/>
      <c r="I200" s="300"/>
      <c r="J200" s="300"/>
      <c r="K200" s="300"/>
      <c r="L200" s="300"/>
      <c r="M200" s="300"/>
      <c r="N200" s="300"/>
      <c r="O200" s="300"/>
      <c r="P200" s="300"/>
      <c r="Q200" s="300"/>
      <c r="R200" s="300"/>
      <c r="S200" s="300"/>
      <c r="T200" s="300"/>
      <c r="U200" s="300"/>
      <c r="V200" s="300"/>
      <c r="W200" s="300"/>
      <c r="X200" s="300"/>
      <c r="Y200" s="301"/>
    </row>
    <row r="201" spans="1:25" x14ac:dyDescent="0.35">
      <c r="A201" s="299"/>
      <c r="B201" s="300"/>
      <c r="C201" s="300"/>
      <c r="D201" s="300"/>
      <c r="E201" s="300"/>
      <c r="F201" s="300"/>
      <c r="G201" s="300"/>
      <c r="H201" s="300"/>
      <c r="I201" s="300"/>
      <c r="J201" s="300"/>
      <c r="K201" s="300"/>
      <c r="L201" s="300"/>
      <c r="M201" s="300"/>
      <c r="N201" s="300"/>
      <c r="O201" s="300"/>
      <c r="P201" s="300"/>
      <c r="Q201" s="300"/>
      <c r="R201" s="300"/>
      <c r="S201" s="300"/>
      <c r="T201" s="300"/>
      <c r="U201" s="300"/>
      <c r="V201" s="300"/>
      <c r="W201" s="300"/>
      <c r="X201" s="300"/>
      <c r="Y201" s="301"/>
    </row>
    <row r="202" spans="1:25" x14ac:dyDescent="0.35">
      <c r="A202" s="299"/>
      <c r="B202" s="300"/>
      <c r="C202" s="300"/>
      <c r="D202" s="300"/>
      <c r="E202" s="300"/>
      <c r="F202" s="300"/>
      <c r="G202" s="300"/>
      <c r="H202" s="300"/>
      <c r="I202" s="300"/>
      <c r="J202" s="300"/>
      <c r="K202" s="300"/>
      <c r="L202" s="300"/>
      <c r="M202" s="300"/>
      <c r="N202" s="300"/>
      <c r="O202" s="300"/>
      <c r="P202" s="300"/>
      <c r="Q202" s="300"/>
      <c r="R202" s="300"/>
      <c r="S202" s="300"/>
      <c r="T202" s="300"/>
      <c r="U202" s="300"/>
      <c r="V202" s="300"/>
      <c r="W202" s="300"/>
      <c r="X202" s="300"/>
      <c r="Y202" s="301"/>
    </row>
    <row r="203" spans="1:25" x14ac:dyDescent="0.35">
      <c r="A203" s="299"/>
      <c r="B203" s="300"/>
      <c r="C203" s="300"/>
      <c r="D203" s="300"/>
      <c r="E203" s="300"/>
      <c r="F203" s="300"/>
      <c r="G203" s="300"/>
      <c r="H203" s="300"/>
      <c r="I203" s="300"/>
      <c r="J203" s="300"/>
      <c r="K203" s="300"/>
      <c r="L203" s="300"/>
      <c r="M203" s="300"/>
      <c r="N203" s="300"/>
      <c r="O203" s="300"/>
      <c r="P203" s="300"/>
      <c r="Q203" s="300"/>
      <c r="R203" s="300"/>
      <c r="S203" s="300"/>
      <c r="T203" s="300"/>
      <c r="U203" s="300"/>
      <c r="V203" s="300"/>
      <c r="W203" s="300"/>
      <c r="X203" s="300"/>
      <c r="Y203" s="301"/>
    </row>
    <row r="204" spans="1:25" x14ac:dyDescent="0.35">
      <c r="A204" s="299"/>
      <c r="B204" s="300"/>
      <c r="C204" s="300"/>
      <c r="D204" s="300"/>
      <c r="E204" s="300"/>
      <c r="F204" s="300"/>
      <c r="G204" s="300"/>
      <c r="H204" s="300"/>
      <c r="I204" s="300"/>
      <c r="J204" s="300"/>
      <c r="K204" s="300"/>
      <c r="L204" s="300"/>
      <c r="M204" s="300"/>
      <c r="N204" s="300"/>
      <c r="O204" s="300"/>
      <c r="P204" s="300"/>
      <c r="Q204" s="300"/>
      <c r="R204" s="300"/>
      <c r="S204" s="300"/>
      <c r="T204" s="300"/>
      <c r="U204" s="300"/>
      <c r="V204" s="300"/>
      <c r="W204" s="300"/>
      <c r="X204" s="300"/>
      <c r="Y204" s="301"/>
    </row>
    <row r="205" spans="1:25" x14ac:dyDescent="0.35">
      <c r="A205" s="299"/>
      <c r="B205" s="300"/>
      <c r="C205" s="300"/>
      <c r="D205" s="300"/>
      <c r="E205" s="300"/>
      <c r="F205" s="300"/>
      <c r="G205" s="300"/>
      <c r="H205" s="300"/>
      <c r="I205" s="300"/>
      <c r="J205" s="300"/>
      <c r="K205" s="300"/>
      <c r="L205" s="300"/>
      <c r="M205" s="300"/>
      <c r="N205" s="300"/>
      <c r="O205" s="300"/>
      <c r="P205" s="300"/>
      <c r="Q205" s="300"/>
      <c r="R205" s="300"/>
      <c r="S205" s="300"/>
      <c r="T205" s="300"/>
      <c r="U205" s="300"/>
      <c r="V205" s="300"/>
      <c r="W205" s="300"/>
      <c r="X205" s="300"/>
      <c r="Y205" s="301"/>
    </row>
    <row r="206" spans="1:25" x14ac:dyDescent="0.35">
      <c r="A206" s="299"/>
      <c r="B206" s="300"/>
      <c r="C206" s="300"/>
      <c r="D206" s="300"/>
      <c r="E206" s="300"/>
      <c r="F206" s="300"/>
      <c r="G206" s="300"/>
      <c r="H206" s="300"/>
      <c r="I206" s="300"/>
      <c r="J206" s="300"/>
      <c r="K206" s="300"/>
      <c r="L206" s="300"/>
      <c r="M206" s="300"/>
      <c r="N206" s="300"/>
      <c r="O206" s="300"/>
      <c r="P206" s="300"/>
      <c r="Q206" s="300"/>
      <c r="R206" s="300"/>
      <c r="S206" s="300"/>
      <c r="T206" s="300"/>
      <c r="U206" s="300"/>
      <c r="V206" s="300"/>
      <c r="W206" s="300"/>
      <c r="X206" s="300"/>
      <c r="Y206" s="301"/>
    </row>
    <row r="207" spans="1:25" x14ac:dyDescent="0.35">
      <c r="A207" s="299"/>
      <c r="B207" s="300"/>
      <c r="C207" s="300"/>
      <c r="D207" s="300"/>
      <c r="E207" s="300"/>
      <c r="F207" s="300"/>
      <c r="G207" s="300"/>
      <c r="H207" s="300"/>
      <c r="I207" s="300"/>
      <c r="J207" s="300"/>
      <c r="K207" s="300"/>
      <c r="L207" s="300"/>
      <c r="M207" s="300"/>
      <c r="N207" s="300"/>
      <c r="O207" s="300"/>
      <c r="P207" s="300"/>
      <c r="Q207" s="300"/>
      <c r="R207" s="300"/>
      <c r="S207" s="300"/>
      <c r="T207" s="300"/>
      <c r="U207" s="300"/>
      <c r="V207" s="300"/>
      <c r="W207" s="300"/>
      <c r="X207" s="300"/>
      <c r="Y207" s="301"/>
    </row>
    <row r="208" spans="1:25" x14ac:dyDescent="0.35">
      <c r="A208" s="299"/>
      <c r="B208" s="300"/>
      <c r="C208" s="300"/>
      <c r="D208" s="300"/>
      <c r="E208" s="300"/>
      <c r="F208" s="300"/>
      <c r="G208" s="300"/>
      <c r="H208" s="300"/>
      <c r="I208" s="300"/>
      <c r="J208" s="300"/>
      <c r="K208" s="300"/>
      <c r="L208" s="300"/>
      <c r="M208" s="300"/>
      <c r="N208" s="300"/>
      <c r="O208" s="300"/>
      <c r="P208" s="300"/>
      <c r="Q208" s="300"/>
      <c r="R208" s="300"/>
      <c r="S208" s="300"/>
      <c r="T208" s="300"/>
      <c r="U208" s="300"/>
      <c r="V208" s="300"/>
      <c r="W208" s="300"/>
      <c r="X208" s="300"/>
      <c r="Y208" s="301"/>
    </row>
    <row r="209" spans="1:25" ht="14.15" customHeight="1" thickBot="1" x14ac:dyDescent="0.4">
      <c r="A209" s="302"/>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4"/>
    </row>
    <row r="210" spans="1:25" ht="14.15" customHeight="1" thickBot="1" x14ac:dyDescent="0.4">
      <c r="A210" s="239"/>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row>
    <row r="211" spans="1:25" ht="16" thickBot="1" x14ac:dyDescent="0.4">
      <c r="A211" s="314" t="s">
        <v>53</v>
      </c>
      <c r="B211" s="315"/>
      <c r="C211" s="315"/>
      <c r="D211" s="315"/>
      <c r="E211" s="315"/>
      <c r="F211" s="315"/>
      <c r="G211" s="315"/>
      <c r="H211" s="315"/>
      <c r="I211" s="315"/>
      <c r="J211" s="315"/>
      <c r="K211" s="315"/>
      <c r="L211" s="315"/>
      <c r="M211" s="315"/>
      <c r="N211" s="315"/>
      <c r="O211" s="315"/>
      <c r="P211" s="315"/>
      <c r="Q211" s="315"/>
      <c r="R211" s="315"/>
      <c r="S211" s="315"/>
      <c r="T211" s="315"/>
      <c r="U211" s="315"/>
      <c r="V211" s="315"/>
      <c r="W211" s="315"/>
      <c r="X211" s="315"/>
      <c r="Y211" s="316"/>
    </row>
    <row r="212" spans="1:25" x14ac:dyDescent="0.35">
      <c r="A212" s="284" t="s">
        <v>207</v>
      </c>
      <c r="B212" s="285"/>
      <c r="C212" s="285"/>
      <c r="D212" s="285"/>
      <c r="E212" s="285"/>
      <c r="F212" s="285"/>
      <c r="G212" s="285"/>
      <c r="H212" s="285"/>
      <c r="I212" s="285"/>
      <c r="J212" s="285"/>
      <c r="K212" s="285"/>
      <c r="L212" s="285"/>
      <c r="M212" s="285"/>
      <c r="N212" s="285"/>
      <c r="O212" s="285"/>
      <c r="P212" s="285"/>
      <c r="Q212" s="285"/>
      <c r="R212" s="285"/>
      <c r="S212" s="285"/>
      <c r="T212" s="285"/>
      <c r="U212" s="285"/>
      <c r="V212" s="285"/>
      <c r="W212" s="285"/>
      <c r="X212" s="285"/>
      <c r="Y212" s="286"/>
    </row>
    <row r="213" spans="1:25" x14ac:dyDescent="0.35">
      <c r="A213" s="287"/>
      <c r="B213" s="288"/>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9"/>
    </row>
    <row r="214" spans="1:25" x14ac:dyDescent="0.35">
      <c r="A214" s="287"/>
      <c r="B214" s="288"/>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9"/>
    </row>
    <row r="215" spans="1:25" x14ac:dyDescent="0.35">
      <c r="A215" s="287"/>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9"/>
    </row>
    <row r="216" spans="1:25" x14ac:dyDescent="0.35">
      <c r="A216" s="287"/>
      <c r="B216" s="288"/>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9"/>
    </row>
    <row r="217" spans="1:25" x14ac:dyDescent="0.35">
      <c r="A217" s="287"/>
      <c r="B217" s="288"/>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9"/>
    </row>
    <row r="218" spans="1:25" ht="18" customHeight="1" thickBot="1" x14ac:dyDescent="0.4">
      <c r="A218" s="290"/>
      <c r="B218" s="291"/>
      <c r="C218" s="291"/>
      <c r="D218" s="291"/>
      <c r="E218" s="291"/>
      <c r="F218" s="291"/>
      <c r="G218" s="291"/>
      <c r="H218" s="291"/>
      <c r="I218" s="291"/>
      <c r="J218" s="291"/>
      <c r="K218" s="291"/>
      <c r="L218" s="291"/>
      <c r="M218" s="291"/>
      <c r="N218" s="291"/>
      <c r="O218" s="291"/>
      <c r="P218" s="291"/>
      <c r="Q218" s="291"/>
      <c r="R218" s="291"/>
      <c r="S218" s="291"/>
      <c r="T218" s="291"/>
      <c r="U218" s="291"/>
      <c r="V218" s="291"/>
      <c r="W218" s="291"/>
      <c r="X218" s="291"/>
      <c r="Y218" s="292"/>
    </row>
    <row r="219" spans="1:25" ht="14.15" customHeight="1" thickBot="1" x14ac:dyDescent="0.4">
      <c r="A219" s="237"/>
      <c r="B219" s="237"/>
      <c r="C219" s="237"/>
      <c r="D219" s="237"/>
      <c r="E219" s="237"/>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ht="22.5" customHeight="1" thickBot="1" x14ac:dyDescent="0.4">
      <c r="A220" s="335" t="s">
        <v>54</v>
      </c>
      <c r="B220" s="336"/>
      <c r="C220" s="336"/>
      <c r="D220" s="336"/>
      <c r="E220" s="336"/>
      <c r="F220" s="336"/>
      <c r="G220" s="336"/>
      <c r="H220" s="336"/>
      <c r="I220" s="336"/>
      <c r="J220" s="336"/>
      <c r="K220" s="336"/>
      <c r="L220" s="336"/>
      <c r="M220" s="336"/>
      <c r="N220" s="336"/>
      <c r="O220" s="336"/>
      <c r="P220" s="336"/>
      <c r="Q220" s="336"/>
      <c r="R220" s="336"/>
      <c r="S220" s="336"/>
      <c r="T220" s="336"/>
      <c r="U220" s="336"/>
      <c r="V220" s="336"/>
      <c r="W220" s="336"/>
      <c r="X220" s="336"/>
      <c r="Y220" s="337"/>
    </row>
    <row r="221" spans="1:25" x14ac:dyDescent="0.35">
      <c r="A221" s="284" t="s">
        <v>194</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6"/>
    </row>
    <row r="222" spans="1:25" x14ac:dyDescent="0.35">
      <c r="A222" s="287"/>
      <c r="B222" s="288"/>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9"/>
    </row>
    <row r="223" spans="1:25" x14ac:dyDescent="0.35">
      <c r="A223" s="287"/>
      <c r="B223" s="288"/>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9"/>
    </row>
    <row r="224" spans="1:25" x14ac:dyDescent="0.35">
      <c r="A224" s="287"/>
      <c r="B224" s="288"/>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9"/>
    </row>
    <row r="225" spans="1:25" x14ac:dyDescent="0.35">
      <c r="A225" s="287"/>
      <c r="B225" s="288"/>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9"/>
    </row>
    <row r="226" spans="1:25" x14ac:dyDescent="0.35">
      <c r="A226" s="287"/>
      <c r="B226" s="288"/>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9"/>
    </row>
    <row r="227" spans="1:25" x14ac:dyDescent="0.35">
      <c r="A227" s="287"/>
      <c r="B227" s="288"/>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9"/>
    </row>
    <row r="228" spans="1:25" x14ac:dyDescent="0.35">
      <c r="A228" s="287"/>
      <c r="B228" s="288"/>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9"/>
    </row>
    <row r="229" spans="1:25" x14ac:dyDescent="0.35">
      <c r="A229" s="287"/>
      <c r="B229" s="288"/>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9"/>
    </row>
    <row r="230" spans="1:25" x14ac:dyDescent="0.35">
      <c r="A230" s="287"/>
      <c r="B230" s="288"/>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9"/>
    </row>
    <row r="231" spans="1:25" x14ac:dyDescent="0.35">
      <c r="A231" s="287"/>
      <c r="B231" s="288"/>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9"/>
    </row>
    <row r="232" spans="1:25" x14ac:dyDescent="0.35">
      <c r="A232" s="287"/>
      <c r="B232" s="288"/>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9"/>
    </row>
    <row r="233" spans="1:25" x14ac:dyDescent="0.35">
      <c r="A233" s="287"/>
      <c r="B233" s="288"/>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9"/>
    </row>
    <row r="234" spans="1:25" ht="14.15" customHeight="1" thickBot="1" x14ac:dyDescent="0.4">
      <c r="A234" s="290"/>
      <c r="B234" s="291"/>
      <c r="C234" s="291"/>
      <c r="D234" s="291"/>
      <c r="E234" s="291"/>
      <c r="F234" s="291"/>
      <c r="G234" s="291"/>
      <c r="H234" s="291"/>
      <c r="I234" s="291"/>
      <c r="J234" s="291"/>
      <c r="K234" s="291"/>
      <c r="L234" s="291"/>
      <c r="M234" s="291"/>
      <c r="N234" s="291"/>
      <c r="O234" s="291"/>
      <c r="P234" s="291"/>
      <c r="Q234" s="291"/>
      <c r="R234" s="291"/>
      <c r="S234" s="291"/>
      <c r="T234" s="291"/>
      <c r="U234" s="291"/>
      <c r="V234" s="291"/>
      <c r="W234" s="291"/>
      <c r="X234" s="291"/>
      <c r="Y234" s="292"/>
    </row>
    <row r="235" spans="1:25" ht="14.15" customHeight="1" thickBot="1" x14ac:dyDescent="0.4">
      <c r="A235" s="237"/>
      <c r="B235" s="237"/>
      <c r="C235" s="237"/>
      <c r="D235" s="237"/>
      <c r="E235" s="237"/>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ht="19.5" customHeight="1" thickBot="1" x14ac:dyDescent="0.4">
      <c r="A236" s="323" t="s">
        <v>55</v>
      </c>
      <c r="B236" s="324"/>
      <c r="C236" s="324"/>
      <c r="D236" s="324"/>
      <c r="E236" s="324"/>
      <c r="F236" s="324"/>
      <c r="G236" s="324"/>
      <c r="H236" s="324"/>
      <c r="I236" s="324"/>
      <c r="J236" s="324"/>
      <c r="K236" s="324"/>
      <c r="L236" s="324"/>
      <c r="M236" s="324"/>
      <c r="N236" s="324"/>
      <c r="O236" s="324"/>
      <c r="P236" s="324"/>
      <c r="Q236" s="324"/>
      <c r="R236" s="324"/>
      <c r="S236" s="324"/>
      <c r="T236" s="324"/>
      <c r="U236" s="324"/>
      <c r="V236" s="324"/>
      <c r="W236" s="324"/>
      <c r="X236" s="324"/>
      <c r="Y236" s="325"/>
    </row>
    <row r="237" spans="1:25" x14ac:dyDescent="0.35">
      <c r="A237" s="284" t="s">
        <v>201</v>
      </c>
      <c r="B237" s="285"/>
      <c r="C237" s="285"/>
      <c r="D237" s="285"/>
      <c r="E237" s="285"/>
      <c r="F237" s="285"/>
      <c r="G237" s="285"/>
      <c r="H237" s="285"/>
      <c r="I237" s="285"/>
      <c r="J237" s="285"/>
      <c r="K237" s="285"/>
      <c r="L237" s="285"/>
      <c r="M237" s="285"/>
      <c r="N237" s="285"/>
      <c r="O237" s="285"/>
      <c r="P237" s="285"/>
      <c r="Q237" s="285"/>
      <c r="R237" s="285"/>
      <c r="S237" s="285"/>
      <c r="T237" s="285"/>
      <c r="U237" s="285"/>
      <c r="V237" s="285"/>
      <c r="W237" s="285"/>
      <c r="X237" s="285"/>
      <c r="Y237" s="286"/>
    </row>
    <row r="238" spans="1:25" x14ac:dyDescent="0.35">
      <c r="A238" s="287"/>
      <c r="B238" s="288"/>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9"/>
    </row>
    <row r="239" spans="1:25" x14ac:dyDescent="0.35">
      <c r="A239" s="287"/>
      <c r="B239" s="288"/>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9"/>
    </row>
    <row r="240" spans="1:25" x14ac:dyDescent="0.35">
      <c r="A240" s="287"/>
      <c r="B240" s="288"/>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9"/>
    </row>
    <row r="241" spans="1:25" x14ac:dyDescent="0.35">
      <c r="A241" s="287"/>
      <c r="B241" s="288"/>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9"/>
    </row>
    <row r="242" spans="1:25" x14ac:dyDescent="0.35">
      <c r="A242" s="287"/>
      <c r="B242" s="288"/>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9"/>
    </row>
    <row r="243" spans="1:25" x14ac:dyDescent="0.35">
      <c r="A243" s="287"/>
      <c r="B243" s="288"/>
      <c r="C243" s="288"/>
      <c r="D243" s="288"/>
      <c r="E243" s="288"/>
      <c r="F243" s="288"/>
      <c r="G243" s="288"/>
      <c r="H243" s="288"/>
      <c r="I243" s="288"/>
      <c r="J243" s="288"/>
      <c r="K243" s="288"/>
      <c r="L243" s="288"/>
      <c r="M243" s="288"/>
      <c r="N243" s="288"/>
      <c r="O243" s="288"/>
      <c r="P243" s="288"/>
      <c r="Q243" s="288"/>
      <c r="R243" s="288"/>
      <c r="S243" s="288"/>
      <c r="T243" s="288"/>
      <c r="U243" s="288"/>
      <c r="V243" s="288"/>
      <c r="W243" s="288"/>
      <c r="X243" s="288"/>
      <c r="Y243" s="289"/>
    </row>
    <row r="244" spans="1:25" x14ac:dyDescent="0.35">
      <c r="A244" s="287"/>
      <c r="B244" s="288"/>
      <c r="C244" s="288"/>
      <c r="D244" s="288"/>
      <c r="E244" s="288"/>
      <c r="F244" s="288"/>
      <c r="G244" s="288"/>
      <c r="H244" s="288"/>
      <c r="I244" s="288"/>
      <c r="J244" s="288"/>
      <c r="K244" s="288"/>
      <c r="L244" s="288"/>
      <c r="M244" s="288"/>
      <c r="N244" s="288"/>
      <c r="O244" s="288"/>
      <c r="P244" s="288"/>
      <c r="Q244" s="288"/>
      <c r="R244" s="288"/>
      <c r="S244" s="288"/>
      <c r="T244" s="288"/>
      <c r="U244" s="288"/>
      <c r="V244" s="288"/>
      <c r="W244" s="288"/>
      <c r="X244" s="288"/>
      <c r="Y244" s="289"/>
    </row>
    <row r="245" spans="1:25" x14ac:dyDescent="0.35">
      <c r="A245" s="287"/>
      <c r="B245" s="288"/>
      <c r="C245" s="288"/>
      <c r="D245" s="288"/>
      <c r="E245" s="288"/>
      <c r="F245" s="288"/>
      <c r="G245" s="288"/>
      <c r="H245" s="288"/>
      <c r="I245" s="288"/>
      <c r="J245" s="288"/>
      <c r="K245" s="288"/>
      <c r="L245" s="288"/>
      <c r="M245" s="288"/>
      <c r="N245" s="288"/>
      <c r="O245" s="288"/>
      <c r="P245" s="288"/>
      <c r="Q245" s="288"/>
      <c r="R245" s="288"/>
      <c r="S245" s="288"/>
      <c r="T245" s="288"/>
      <c r="U245" s="288"/>
      <c r="V245" s="288"/>
      <c r="W245" s="288"/>
      <c r="X245" s="288"/>
      <c r="Y245" s="289"/>
    </row>
    <row r="246" spans="1:25" x14ac:dyDescent="0.35">
      <c r="A246" s="287"/>
      <c r="B246" s="288"/>
      <c r="C246" s="288"/>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9"/>
    </row>
    <row r="247" spans="1:25" x14ac:dyDescent="0.35">
      <c r="A247" s="287"/>
      <c r="B247" s="288"/>
      <c r="C247" s="288"/>
      <c r="D247" s="288"/>
      <c r="E247" s="288"/>
      <c r="F247" s="288"/>
      <c r="G247" s="288"/>
      <c r="H247" s="288"/>
      <c r="I247" s="288"/>
      <c r="J247" s="288"/>
      <c r="K247" s="288"/>
      <c r="L247" s="288"/>
      <c r="M247" s="288"/>
      <c r="N247" s="288"/>
      <c r="O247" s="288"/>
      <c r="P247" s="288"/>
      <c r="Q247" s="288"/>
      <c r="R247" s="288"/>
      <c r="S247" s="288"/>
      <c r="T247" s="288"/>
      <c r="U247" s="288"/>
      <c r="V247" s="288"/>
      <c r="W247" s="288"/>
      <c r="X247" s="288"/>
      <c r="Y247" s="289"/>
    </row>
    <row r="248" spans="1:25" x14ac:dyDescent="0.35">
      <c r="A248" s="287"/>
      <c r="B248" s="288"/>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9"/>
    </row>
    <row r="249" spans="1:25" x14ac:dyDescent="0.35">
      <c r="A249" s="287"/>
      <c r="B249" s="288"/>
      <c r="C249" s="288"/>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9"/>
    </row>
    <row r="250" spans="1:25" ht="14.15" customHeight="1" thickBot="1" x14ac:dyDescent="0.4">
      <c r="A250" s="290"/>
      <c r="B250" s="291"/>
      <c r="C250" s="291"/>
      <c r="D250" s="291"/>
      <c r="E250" s="291"/>
      <c r="F250" s="291"/>
      <c r="G250" s="291"/>
      <c r="H250" s="291"/>
      <c r="I250" s="291"/>
      <c r="J250" s="291"/>
      <c r="K250" s="291"/>
      <c r="L250" s="291"/>
      <c r="M250" s="291"/>
      <c r="N250" s="291"/>
      <c r="O250" s="291"/>
      <c r="P250" s="291"/>
      <c r="Q250" s="291"/>
      <c r="R250" s="291"/>
      <c r="S250" s="291"/>
      <c r="T250" s="291"/>
      <c r="U250" s="291"/>
      <c r="V250" s="291"/>
      <c r="W250" s="291"/>
      <c r="X250" s="291"/>
      <c r="Y250" s="292"/>
    </row>
    <row r="251" spans="1:25" ht="14.15" customHeight="1" thickBot="1" x14ac:dyDescent="0.4">
      <c r="A251" s="238"/>
      <c r="B251" s="239"/>
      <c r="C251" s="239"/>
      <c r="D251" s="239"/>
      <c r="E251" s="239"/>
      <c r="F251" s="239"/>
      <c r="G251" s="239"/>
      <c r="H251" s="239"/>
      <c r="I251" s="239"/>
      <c r="J251" s="239"/>
      <c r="K251" s="239"/>
      <c r="L251" s="239"/>
      <c r="M251" s="239"/>
      <c r="N251" s="239"/>
      <c r="O251" s="239"/>
      <c r="P251" s="239"/>
      <c r="Q251" s="239"/>
      <c r="R251" s="239"/>
      <c r="S251" s="239"/>
      <c r="T251" s="239"/>
      <c r="U251" s="239"/>
      <c r="V251" s="239"/>
      <c r="W251" s="239"/>
      <c r="X251" s="239"/>
      <c r="Y251" s="240"/>
    </row>
    <row r="252" spans="1:25" ht="16" thickBot="1" x14ac:dyDescent="0.4">
      <c r="A252" s="332" t="s">
        <v>56</v>
      </c>
      <c r="B252" s="333"/>
      <c r="C252" s="333"/>
      <c r="D252" s="333"/>
      <c r="E252" s="333"/>
      <c r="F252" s="333"/>
      <c r="G252" s="333"/>
      <c r="H252" s="333"/>
      <c r="I252" s="333"/>
      <c r="J252" s="333"/>
      <c r="K252" s="333"/>
      <c r="L252" s="333"/>
      <c r="M252" s="333"/>
      <c r="N252" s="333"/>
      <c r="O252" s="333"/>
      <c r="P252" s="333"/>
      <c r="Q252" s="333"/>
      <c r="R252" s="333"/>
      <c r="S252" s="333"/>
      <c r="T252" s="333"/>
      <c r="U252" s="333"/>
      <c r="V252" s="333"/>
      <c r="W252" s="333"/>
      <c r="X252" s="333"/>
      <c r="Y252" s="334"/>
    </row>
    <row r="253" spans="1:25" x14ac:dyDescent="0.35">
      <c r="A253" s="296" t="s">
        <v>212</v>
      </c>
      <c r="B253" s="297"/>
      <c r="C253" s="297"/>
      <c r="D253" s="297"/>
      <c r="E253" s="297"/>
      <c r="F253" s="297"/>
      <c r="G253" s="297"/>
      <c r="H253" s="297"/>
      <c r="I253" s="297"/>
      <c r="J253" s="297"/>
      <c r="K253" s="297"/>
      <c r="L253" s="297"/>
      <c r="M253" s="297"/>
      <c r="N253" s="297"/>
      <c r="O253" s="297"/>
      <c r="P253" s="297"/>
      <c r="Q253" s="297"/>
      <c r="R253" s="297"/>
      <c r="S253" s="297"/>
      <c r="T253" s="297"/>
      <c r="U253" s="297"/>
      <c r="V253" s="297"/>
      <c r="W253" s="297"/>
      <c r="X253" s="297"/>
      <c r="Y253" s="298"/>
    </row>
    <row r="254" spans="1:25" x14ac:dyDescent="0.35">
      <c r="A254" s="299"/>
      <c r="B254" s="300"/>
      <c r="C254" s="300"/>
      <c r="D254" s="300"/>
      <c r="E254" s="300"/>
      <c r="F254" s="300"/>
      <c r="G254" s="300"/>
      <c r="H254" s="300"/>
      <c r="I254" s="300"/>
      <c r="J254" s="300"/>
      <c r="K254" s="300"/>
      <c r="L254" s="300"/>
      <c r="M254" s="300"/>
      <c r="N254" s="300"/>
      <c r="O254" s="300"/>
      <c r="P254" s="300"/>
      <c r="Q254" s="300"/>
      <c r="R254" s="300"/>
      <c r="S254" s="300"/>
      <c r="T254" s="300"/>
      <c r="U254" s="300"/>
      <c r="V254" s="300"/>
      <c r="W254" s="300"/>
      <c r="X254" s="300"/>
      <c r="Y254" s="301"/>
    </row>
    <row r="255" spans="1:25" x14ac:dyDescent="0.35">
      <c r="A255" s="299"/>
      <c r="B255" s="300"/>
      <c r="C255" s="300"/>
      <c r="D255" s="300"/>
      <c r="E255" s="300"/>
      <c r="F255" s="300"/>
      <c r="G255" s="300"/>
      <c r="H255" s="300"/>
      <c r="I255" s="300"/>
      <c r="J255" s="300"/>
      <c r="K255" s="300"/>
      <c r="L255" s="300"/>
      <c r="M255" s="300"/>
      <c r="N255" s="300"/>
      <c r="O255" s="300"/>
      <c r="P255" s="300"/>
      <c r="Q255" s="300"/>
      <c r="R255" s="300"/>
      <c r="S255" s="300"/>
      <c r="T255" s="300"/>
      <c r="U255" s="300"/>
      <c r="V255" s="300"/>
      <c r="W255" s="300"/>
      <c r="X255" s="300"/>
      <c r="Y255" s="301"/>
    </row>
    <row r="256" spans="1:25" x14ac:dyDescent="0.35">
      <c r="A256" s="299"/>
      <c r="B256" s="300"/>
      <c r="C256" s="300"/>
      <c r="D256" s="300"/>
      <c r="E256" s="300"/>
      <c r="F256" s="300"/>
      <c r="G256" s="300"/>
      <c r="H256" s="300"/>
      <c r="I256" s="300"/>
      <c r="J256" s="300"/>
      <c r="K256" s="300"/>
      <c r="L256" s="300"/>
      <c r="M256" s="300"/>
      <c r="N256" s="300"/>
      <c r="O256" s="300"/>
      <c r="P256" s="300"/>
      <c r="Q256" s="300"/>
      <c r="R256" s="300"/>
      <c r="S256" s="300"/>
      <c r="T256" s="300"/>
      <c r="U256" s="300"/>
      <c r="V256" s="300"/>
      <c r="W256" s="300"/>
      <c r="X256" s="300"/>
      <c r="Y256" s="301"/>
    </row>
    <row r="257" spans="1:25" x14ac:dyDescent="0.35">
      <c r="A257" s="299"/>
      <c r="B257" s="300"/>
      <c r="C257" s="300"/>
      <c r="D257" s="300"/>
      <c r="E257" s="300"/>
      <c r="F257" s="300"/>
      <c r="G257" s="300"/>
      <c r="H257" s="300"/>
      <c r="I257" s="300"/>
      <c r="J257" s="300"/>
      <c r="K257" s="300"/>
      <c r="L257" s="300"/>
      <c r="M257" s="300"/>
      <c r="N257" s="300"/>
      <c r="O257" s="300"/>
      <c r="P257" s="300"/>
      <c r="Q257" s="300"/>
      <c r="R257" s="300"/>
      <c r="S257" s="300"/>
      <c r="T257" s="300"/>
      <c r="U257" s="300"/>
      <c r="V257" s="300"/>
      <c r="W257" s="300"/>
      <c r="X257" s="300"/>
      <c r="Y257" s="301"/>
    </row>
    <row r="258" spans="1:25" x14ac:dyDescent="0.35">
      <c r="A258" s="299"/>
      <c r="B258" s="300"/>
      <c r="C258" s="300"/>
      <c r="D258" s="300"/>
      <c r="E258" s="300"/>
      <c r="F258" s="300"/>
      <c r="G258" s="300"/>
      <c r="H258" s="300"/>
      <c r="I258" s="300"/>
      <c r="J258" s="300"/>
      <c r="K258" s="300"/>
      <c r="L258" s="300"/>
      <c r="M258" s="300"/>
      <c r="N258" s="300"/>
      <c r="O258" s="300"/>
      <c r="P258" s="300"/>
      <c r="Q258" s="300"/>
      <c r="R258" s="300"/>
      <c r="S258" s="300"/>
      <c r="T258" s="300"/>
      <c r="U258" s="300"/>
      <c r="V258" s="300"/>
      <c r="W258" s="300"/>
      <c r="X258" s="300"/>
      <c r="Y258" s="301"/>
    </row>
    <row r="259" spans="1:25" ht="18" customHeight="1" thickBot="1" x14ac:dyDescent="0.4">
      <c r="A259" s="302"/>
      <c r="B259" s="303"/>
      <c r="C259" s="303"/>
      <c r="D259" s="303"/>
      <c r="E259" s="303"/>
      <c r="F259" s="303"/>
      <c r="G259" s="303"/>
      <c r="H259" s="303"/>
      <c r="I259" s="303"/>
      <c r="J259" s="303"/>
      <c r="K259" s="303"/>
      <c r="L259" s="303"/>
      <c r="M259" s="303"/>
      <c r="N259" s="303"/>
      <c r="O259" s="303"/>
      <c r="P259" s="303"/>
      <c r="Q259" s="303"/>
      <c r="R259" s="303"/>
      <c r="S259" s="303"/>
      <c r="T259" s="303"/>
      <c r="U259" s="303"/>
      <c r="V259" s="303"/>
      <c r="W259" s="303"/>
      <c r="X259" s="303"/>
      <c r="Y259" s="304"/>
    </row>
    <row r="261" spans="1:25" ht="16" thickBot="1" x14ac:dyDescent="0.4"/>
    <row r="262" spans="1:25" ht="16" thickBot="1" x14ac:dyDescent="0.4">
      <c r="A262" s="329" t="s">
        <v>57</v>
      </c>
      <c r="B262" s="330"/>
      <c r="C262" s="330"/>
      <c r="D262" s="330"/>
      <c r="E262" s="330"/>
      <c r="F262" s="330"/>
      <c r="G262" s="330"/>
      <c r="H262" s="330"/>
      <c r="I262" s="330"/>
      <c r="J262" s="330"/>
      <c r="K262" s="330"/>
      <c r="L262" s="330"/>
      <c r="M262" s="330"/>
      <c r="N262" s="330"/>
      <c r="O262" s="330"/>
      <c r="P262" s="330"/>
      <c r="Q262" s="330"/>
      <c r="R262" s="330"/>
      <c r="S262" s="330"/>
      <c r="T262" s="330"/>
      <c r="U262" s="330"/>
      <c r="V262" s="330"/>
      <c r="W262" s="330"/>
      <c r="X262" s="330"/>
      <c r="Y262" s="331"/>
    </row>
    <row r="263" spans="1:25" x14ac:dyDescent="0.35">
      <c r="A263" s="284" t="s">
        <v>196</v>
      </c>
      <c r="B263" s="285"/>
      <c r="C263" s="285"/>
      <c r="D263" s="285"/>
      <c r="E263" s="285"/>
      <c r="F263" s="285"/>
      <c r="G263" s="285"/>
      <c r="H263" s="285"/>
      <c r="I263" s="285"/>
      <c r="J263" s="285"/>
      <c r="K263" s="285"/>
      <c r="L263" s="285"/>
      <c r="M263" s="285"/>
      <c r="N263" s="285"/>
      <c r="O263" s="285"/>
      <c r="P263" s="285"/>
      <c r="Q263" s="285"/>
      <c r="R263" s="285"/>
      <c r="S263" s="285"/>
      <c r="T263" s="285"/>
      <c r="U263" s="285"/>
      <c r="V263" s="285"/>
      <c r="W263" s="285"/>
      <c r="X263" s="285"/>
      <c r="Y263" s="286"/>
    </row>
    <row r="264" spans="1:25" x14ac:dyDescent="0.35">
      <c r="A264" s="287"/>
      <c r="B264" s="288"/>
      <c r="C264" s="288"/>
      <c r="D264" s="288"/>
      <c r="E264" s="288"/>
      <c r="F264" s="288"/>
      <c r="G264" s="288"/>
      <c r="H264" s="288"/>
      <c r="I264" s="288"/>
      <c r="J264" s="288"/>
      <c r="K264" s="288"/>
      <c r="L264" s="288"/>
      <c r="M264" s="288"/>
      <c r="N264" s="288"/>
      <c r="O264" s="288"/>
      <c r="P264" s="288"/>
      <c r="Q264" s="288"/>
      <c r="R264" s="288"/>
      <c r="S264" s="288"/>
      <c r="T264" s="288"/>
      <c r="U264" s="288"/>
      <c r="V264" s="288"/>
      <c r="W264" s="288"/>
      <c r="X264" s="288"/>
      <c r="Y264" s="289"/>
    </row>
    <row r="265" spans="1:25" x14ac:dyDescent="0.35">
      <c r="A265" s="287"/>
      <c r="B265" s="288"/>
      <c r="C265" s="288"/>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9"/>
    </row>
    <row r="266" spans="1:25" x14ac:dyDescent="0.35">
      <c r="A266" s="287"/>
      <c r="B266" s="288"/>
      <c r="C266" s="288"/>
      <c r="D266" s="288"/>
      <c r="E266" s="288"/>
      <c r="F266" s="288"/>
      <c r="G266" s="288"/>
      <c r="H266" s="288"/>
      <c r="I266" s="288"/>
      <c r="J266" s="288"/>
      <c r="K266" s="288"/>
      <c r="L266" s="288"/>
      <c r="M266" s="288"/>
      <c r="N266" s="288"/>
      <c r="O266" s="288"/>
      <c r="P266" s="288"/>
      <c r="Q266" s="288"/>
      <c r="R266" s="288"/>
      <c r="S266" s="288"/>
      <c r="T266" s="288"/>
      <c r="U266" s="288"/>
      <c r="V266" s="288"/>
      <c r="W266" s="288"/>
      <c r="X266" s="288"/>
      <c r="Y266" s="289"/>
    </row>
    <row r="267" spans="1:25" x14ac:dyDescent="0.35">
      <c r="A267" s="287"/>
      <c r="B267" s="288"/>
      <c r="C267" s="288"/>
      <c r="D267" s="288"/>
      <c r="E267" s="288"/>
      <c r="F267" s="288"/>
      <c r="G267" s="288"/>
      <c r="H267" s="288"/>
      <c r="I267" s="288"/>
      <c r="J267" s="288"/>
      <c r="K267" s="288"/>
      <c r="L267" s="288"/>
      <c r="M267" s="288"/>
      <c r="N267" s="288"/>
      <c r="O267" s="288"/>
      <c r="P267" s="288"/>
      <c r="Q267" s="288"/>
      <c r="R267" s="288"/>
      <c r="S267" s="288"/>
      <c r="T267" s="288"/>
      <c r="U267" s="288"/>
      <c r="V267" s="288"/>
      <c r="W267" s="288"/>
      <c r="X267" s="288"/>
      <c r="Y267" s="289"/>
    </row>
    <row r="268" spans="1:25" x14ac:dyDescent="0.35">
      <c r="A268" s="287"/>
      <c r="B268" s="288"/>
      <c r="C268" s="288"/>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9"/>
    </row>
    <row r="269" spans="1:25" ht="18" customHeight="1" thickBot="1" x14ac:dyDescent="0.4">
      <c r="A269" s="290"/>
      <c r="B269" s="291"/>
      <c r="C269" s="291"/>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292"/>
    </row>
  </sheetData>
  <customSheetViews>
    <customSheetView guid="{E574D578-3D6E-4EF4-A5F3-376FF66DDD0C}" scale="67" fitToPage="1" hiddenColumns="1" topLeftCell="A238">
      <selection activeCell="A253" sqref="A253:Y259"/>
      <pageMargins left="0.25" right="0.25" top="0.75" bottom="0.75" header="0.3" footer="0.3"/>
      <pageSetup scale="60" fitToHeight="0" orientation="landscape" r:id="rId1"/>
    </customSheetView>
    <customSheetView guid="{80C173F4-7111-4E85-AB6E-6B4B68FCACF3}" scale="80" fitToPage="1" hiddenColumns="1" topLeftCell="A228">
      <selection activeCell="AG124" sqref="AG124"/>
      <pageMargins left="0.25" right="0.25" top="0.75" bottom="0.75" header="0.3" footer="0.3"/>
      <pageSetup scale="60" fitToHeight="0" orientation="landscape" r:id="rId2"/>
    </customSheetView>
    <customSheetView guid="{5108A302-BA59-407F-8745-25882833A6D8}" scale="80" fitToPage="1" hiddenColumns="1" topLeftCell="A232">
      <selection activeCell="A253" sqref="A253:Y259"/>
      <pageMargins left="0.25" right="0.25" top="0.75" bottom="0.75" header="0.3" footer="0.3"/>
      <pageSetup scale="60" fitToHeight="0" orientation="landscape" r:id="rId3"/>
    </customSheetView>
    <customSheetView guid="{08C97B7F-67EE-4463-AA3D-5024C5CFCC42}" scale="90">
      <selection activeCell="A19" sqref="A19:Y32"/>
      <pageMargins left="0" right="0" top="0" bottom="0" header="0" footer="0"/>
      <pageSetup orientation="portrait" verticalDpi="0" r:id="rId4"/>
    </customSheetView>
    <customSheetView guid="{EABE3FB0-5FF5-4E48-BD59-4D235545B9B6}" scale="90">
      <selection activeCell="A19" sqref="A19:Y32"/>
      <pageMargins left="0" right="0" top="0" bottom="0" header="0" footer="0"/>
      <pageSetup orientation="portrait" verticalDpi="0" r:id="rId5"/>
    </customSheetView>
  </customSheetViews>
  <mergeCells count="36">
    <mergeCell ref="A262:Y262"/>
    <mergeCell ref="A131:Y131"/>
    <mergeCell ref="A147:Y147"/>
    <mergeCell ref="A148:Y161"/>
    <mergeCell ref="A163:Y163"/>
    <mergeCell ref="A164:Y177"/>
    <mergeCell ref="A179:Y179"/>
    <mergeCell ref="A180:Y193"/>
    <mergeCell ref="A195:Y195"/>
    <mergeCell ref="A196:Y209"/>
    <mergeCell ref="A252:Y252"/>
    <mergeCell ref="A220:Y220"/>
    <mergeCell ref="A221:Y234"/>
    <mergeCell ref="A236:Y236"/>
    <mergeCell ref="A237:Y250"/>
    <mergeCell ref="A2:Y2"/>
    <mergeCell ref="A18:Y18"/>
    <mergeCell ref="A34:Y34"/>
    <mergeCell ref="A35:Y48"/>
    <mergeCell ref="A50:Y50"/>
    <mergeCell ref="A263:Y269"/>
    <mergeCell ref="A51:Y64"/>
    <mergeCell ref="A66:Y66"/>
    <mergeCell ref="A3:Y16"/>
    <mergeCell ref="A253:Y259"/>
    <mergeCell ref="A19:Y32"/>
    <mergeCell ref="A67:Y80"/>
    <mergeCell ref="A98:Y98"/>
    <mergeCell ref="A99:Y112"/>
    <mergeCell ref="A82:Y82"/>
    <mergeCell ref="A83:Y96"/>
    <mergeCell ref="A115:Y115"/>
    <mergeCell ref="A116:Y129"/>
    <mergeCell ref="A132:Y145"/>
    <mergeCell ref="A211:Y211"/>
    <mergeCell ref="A212:Y218"/>
  </mergeCells>
  <pageMargins left="0.25" right="0.25" top="0.75" bottom="0.75" header="0.3" footer="0.3"/>
  <pageSetup scale="60" fitToHeight="0"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66"/>
  <sheetViews>
    <sheetView tabSelected="1" topLeftCell="C154" zoomScale="57" zoomScaleNormal="57" workbookViewId="0">
      <selection activeCell="Q166" sqref="Q166"/>
    </sheetView>
  </sheetViews>
  <sheetFormatPr defaultColWidth="9.453125" defaultRowHeight="14.5" x14ac:dyDescent="0.35"/>
  <cols>
    <col min="1" max="1" width="9.453125" customWidth="1"/>
    <col min="2" max="2" width="4.26953125" hidden="1" customWidth="1"/>
    <col min="3" max="3" width="13.453125" customWidth="1"/>
    <col min="4" max="4" width="12" customWidth="1"/>
    <col min="5" max="5" width="25.26953125" bestFit="1" customWidth="1"/>
    <col min="6" max="6" width="9.453125" customWidth="1"/>
    <col min="14" max="14" width="11.7265625" customWidth="1"/>
    <col min="15" max="15" width="17.7265625" customWidth="1"/>
    <col min="16" max="16" width="18.81640625" customWidth="1"/>
    <col min="17" max="17" width="35.54296875" style="49" customWidth="1"/>
    <col min="18" max="18" width="12.26953125" style="3" customWidth="1"/>
    <col min="19" max="19" width="38.26953125" style="21" customWidth="1"/>
    <col min="20" max="20" width="11.7265625" style="3" customWidth="1"/>
    <col min="21" max="21" width="38.26953125" style="21" customWidth="1"/>
  </cols>
  <sheetData>
    <row r="1" spans="1:25" ht="19" thickBot="1" x14ac:dyDescent="0.5">
      <c r="A1" s="347" t="s">
        <v>58</v>
      </c>
      <c r="B1" s="347"/>
      <c r="C1" s="347"/>
      <c r="D1" s="347"/>
      <c r="E1" s="245">
        <v>76191.34</v>
      </c>
      <c r="R1" s="235"/>
      <c r="S1" s="49"/>
      <c r="T1" s="235"/>
      <c r="U1" s="49"/>
    </row>
    <row r="3" spans="1:25" ht="18.5" x14ac:dyDescent="0.45">
      <c r="A3" s="48" t="s">
        <v>59</v>
      </c>
      <c r="B3" s="48"/>
      <c r="C3" s="48"/>
      <c r="D3" s="48"/>
      <c r="E3" s="11"/>
      <c r="F3" s="11"/>
      <c r="G3" s="11"/>
      <c r="H3" s="11"/>
      <c r="I3" s="11"/>
      <c r="J3" s="11"/>
      <c r="K3" s="11"/>
      <c r="L3" s="11"/>
      <c r="M3" s="11"/>
      <c r="N3" s="11"/>
      <c r="O3" s="11"/>
      <c r="P3" s="11"/>
      <c r="Q3" s="11"/>
      <c r="R3" s="11"/>
      <c r="S3" s="11"/>
      <c r="T3" s="64"/>
      <c r="U3" s="11"/>
      <c r="V3" s="11"/>
      <c r="W3" s="11"/>
      <c r="X3" s="11"/>
      <c r="Y3" s="11"/>
    </row>
    <row r="4" spans="1:25" ht="15" customHeight="1" x14ac:dyDescent="0.35">
      <c r="A4" s="234" t="s">
        <v>60</v>
      </c>
      <c r="B4" s="46"/>
      <c r="C4" s="46"/>
      <c r="D4" s="46"/>
      <c r="E4" s="46"/>
      <c r="F4" s="46"/>
      <c r="G4" s="10"/>
      <c r="H4" s="10"/>
      <c r="Q4"/>
      <c r="R4"/>
      <c r="S4"/>
      <c r="T4" s="235"/>
      <c r="U4"/>
    </row>
    <row r="5" spans="1:25" ht="15" thickBot="1" x14ac:dyDescent="0.4">
      <c r="A5" s="46"/>
      <c r="B5" s="46"/>
      <c r="C5" s="46"/>
      <c r="D5" s="46"/>
      <c r="E5" s="46"/>
      <c r="F5" s="46"/>
      <c r="G5" s="10"/>
      <c r="H5" s="10"/>
      <c r="Q5"/>
      <c r="R5"/>
      <c r="S5"/>
      <c r="T5" s="235"/>
      <c r="U5"/>
    </row>
    <row r="6" spans="1:25" ht="15" customHeight="1" thickBot="1" x14ac:dyDescent="0.4">
      <c r="A6" s="234" t="s">
        <v>61</v>
      </c>
      <c r="B6" s="46"/>
      <c r="C6" s="46"/>
      <c r="D6" s="46"/>
      <c r="E6" s="46"/>
      <c r="F6" s="246">
        <v>3623</v>
      </c>
      <c r="G6" s="10"/>
      <c r="H6" s="10"/>
      <c r="Q6"/>
      <c r="R6"/>
      <c r="S6"/>
      <c r="T6" s="235"/>
      <c r="U6"/>
    </row>
    <row r="7" spans="1:25" ht="15" thickBot="1" x14ac:dyDescent="0.4">
      <c r="A7" s="46"/>
      <c r="B7" s="46"/>
      <c r="C7" s="46"/>
      <c r="D7" s="46"/>
      <c r="E7" s="46"/>
      <c r="F7" s="46"/>
      <c r="G7" s="46"/>
      <c r="H7" s="46"/>
      <c r="Q7"/>
      <c r="R7"/>
      <c r="S7"/>
      <c r="T7" s="235"/>
      <c r="U7"/>
    </row>
    <row r="8" spans="1:25" ht="15" customHeight="1" thickBot="1" x14ac:dyDescent="0.4">
      <c r="A8" s="55" t="s">
        <v>62</v>
      </c>
      <c r="B8" s="55"/>
      <c r="C8" s="55"/>
      <c r="D8" s="55"/>
      <c r="E8" s="55"/>
      <c r="F8" s="55"/>
      <c r="G8" s="49"/>
      <c r="H8" s="79" t="s">
        <v>181</v>
      </c>
      <c r="I8" s="13"/>
      <c r="K8" s="46"/>
      <c r="L8" s="59" t="s">
        <v>63</v>
      </c>
      <c r="M8" s="46"/>
      <c r="N8" s="46"/>
      <c r="O8" s="46"/>
      <c r="P8" s="46"/>
      <c r="Q8"/>
      <c r="R8"/>
      <c r="S8"/>
      <c r="T8" s="235"/>
      <c r="U8"/>
    </row>
    <row r="9" spans="1:25" x14ac:dyDescent="0.35">
      <c r="A9" s="46"/>
      <c r="B9" s="46"/>
      <c r="C9" s="46"/>
      <c r="D9" s="46"/>
      <c r="E9" s="46"/>
      <c r="F9" s="46"/>
      <c r="G9" s="46"/>
      <c r="H9" s="46"/>
      <c r="Q9"/>
      <c r="R9"/>
      <c r="S9"/>
      <c r="T9" s="235"/>
      <c r="U9"/>
    </row>
    <row r="10" spans="1:25" ht="15" thickBot="1" x14ac:dyDescent="0.4">
      <c r="A10" s="47" t="s">
        <v>64</v>
      </c>
      <c r="B10" s="47"/>
      <c r="C10" s="47"/>
      <c r="D10" s="47"/>
      <c r="E10" s="47"/>
      <c r="F10" s="47"/>
      <c r="G10" s="47"/>
      <c r="H10" s="47"/>
      <c r="I10" s="47"/>
      <c r="J10" s="47"/>
      <c r="K10" s="47"/>
      <c r="Q10"/>
      <c r="R10"/>
      <c r="S10"/>
      <c r="T10" s="235"/>
      <c r="U10"/>
    </row>
    <row r="11" spans="1:25" x14ac:dyDescent="0.35">
      <c r="A11" s="364" t="s">
        <v>225</v>
      </c>
      <c r="B11" s="365"/>
      <c r="C11" s="365"/>
      <c r="D11" s="365"/>
      <c r="E11" s="365"/>
      <c r="F11" s="365"/>
      <c r="G11" s="365"/>
      <c r="H11" s="365"/>
      <c r="I11" s="365"/>
      <c r="J11" s="365"/>
      <c r="K11" s="365"/>
      <c r="L11" s="365"/>
      <c r="M11" s="365"/>
      <c r="N11" s="365"/>
      <c r="O11" s="365"/>
      <c r="P11" s="365"/>
      <c r="Q11" s="366"/>
      <c r="R11" s="12"/>
      <c r="S11" s="12"/>
      <c r="T11" s="58"/>
      <c r="U11" s="12"/>
      <c r="V11" s="12"/>
      <c r="W11" s="12"/>
      <c r="X11" s="12"/>
      <c r="Y11" s="12"/>
    </row>
    <row r="12" spans="1:25" x14ac:dyDescent="0.35">
      <c r="A12" s="367"/>
      <c r="B12" s="368"/>
      <c r="C12" s="368"/>
      <c r="D12" s="368"/>
      <c r="E12" s="368"/>
      <c r="F12" s="368"/>
      <c r="G12" s="368"/>
      <c r="H12" s="368"/>
      <c r="I12" s="368"/>
      <c r="J12" s="368"/>
      <c r="K12" s="368"/>
      <c r="L12" s="368"/>
      <c r="M12" s="368"/>
      <c r="N12" s="368"/>
      <c r="O12" s="368"/>
      <c r="P12" s="368"/>
      <c r="Q12" s="369"/>
      <c r="R12" s="12"/>
      <c r="S12" s="12"/>
      <c r="T12" s="58"/>
      <c r="U12" s="12"/>
      <c r="V12" s="12"/>
      <c r="W12" s="12"/>
      <c r="X12" s="12"/>
      <c r="Y12" s="12"/>
    </row>
    <row r="13" spans="1:25" x14ac:dyDescent="0.35">
      <c r="A13" s="367"/>
      <c r="B13" s="368"/>
      <c r="C13" s="368"/>
      <c r="D13" s="368"/>
      <c r="E13" s="368"/>
      <c r="F13" s="368"/>
      <c r="G13" s="368"/>
      <c r="H13" s="368"/>
      <c r="I13" s="368"/>
      <c r="J13" s="368"/>
      <c r="K13" s="368"/>
      <c r="L13" s="368"/>
      <c r="M13" s="368"/>
      <c r="N13" s="368"/>
      <c r="O13" s="368"/>
      <c r="P13" s="368"/>
      <c r="Q13" s="369"/>
      <c r="R13" s="12"/>
      <c r="S13" s="12"/>
      <c r="T13" s="58"/>
      <c r="U13" s="12"/>
      <c r="V13" s="12"/>
      <c r="W13" s="12"/>
      <c r="X13" s="12"/>
      <c r="Y13" s="12"/>
    </row>
    <row r="14" spans="1:25" x14ac:dyDescent="0.35">
      <c r="A14" s="367"/>
      <c r="B14" s="368"/>
      <c r="C14" s="368"/>
      <c r="D14" s="368"/>
      <c r="E14" s="368"/>
      <c r="F14" s="368"/>
      <c r="G14" s="368"/>
      <c r="H14" s="368"/>
      <c r="I14" s="368"/>
      <c r="J14" s="368"/>
      <c r="K14" s="368"/>
      <c r="L14" s="368"/>
      <c r="M14" s="368"/>
      <c r="N14" s="368"/>
      <c r="O14" s="368"/>
      <c r="P14" s="368"/>
      <c r="Q14" s="369"/>
      <c r="R14" s="12"/>
      <c r="S14" s="12"/>
      <c r="T14" s="58"/>
      <c r="U14" s="12"/>
      <c r="V14" s="12"/>
      <c r="W14" s="12"/>
      <c r="X14" s="12"/>
      <c r="Y14" s="12"/>
    </row>
    <row r="15" spans="1:25" ht="15" thickBot="1" x14ac:dyDescent="0.4">
      <c r="A15" s="370"/>
      <c r="B15" s="371"/>
      <c r="C15" s="371"/>
      <c r="D15" s="371"/>
      <c r="E15" s="371"/>
      <c r="F15" s="371"/>
      <c r="G15" s="371"/>
      <c r="H15" s="371"/>
      <c r="I15" s="371"/>
      <c r="J15" s="371"/>
      <c r="K15" s="371"/>
      <c r="L15" s="371"/>
      <c r="M15" s="371"/>
      <c r="N15" s="371"/>
      <c r="O15" s="371"/>
      <c r="P15" s="371"/>
      <c r="Q15" s="372"/>
      <c r="R15" s="12"/>
      <c r="S15" s="12"/>
      <c r="T15" s="58"/>
      <c r="U15" s="12"/>
      <c r="V15" s="12"/>
      <c r="W15" s="12"/>
      <c r="X15" s="12"/>
      <c r="Y15" s="12"/>
    </row>
    <row r="20" spans="1:21" ht="23.5" x14ac:dyDescent="0.55000000000000004">
      <c r="A20" s="354" t="s">
        <v>65</v>
      </c>
      <c r="B20" s="354"/>
      <c r="C20" s="354"/>
      <c r="D20" s="354"/>
      <c r="E20" s="35"/>
      <c r="F20" s="35"/>
      <c r="G20" s="35"/>
      <c r="H20" s="35"/>
      <c r="I20" s="35"/>
      <c r="J20" s="35"/>
      <c r="K20" s="35"/>
      <c r="L20" s="35"/>
      <c r="P20" s="258">
        <v>43186</v>
      </c>
      <c r="Q20" s="407" t="s">
        <v>242</v>
      </c>
      <c r="R20" s="146" t="s">
        <v>66</v>
      </c>
      <c r="S20" s="49"/>
      <c r="T20" s="146" t="s">
        <v>66</v>
      </c>
      <c r="U20" s="49"/>
    </row>
    <row r="21" spans="1:21" s="93" customFormat="1" ht="37.5" customHeight="1" x14ac:dyDescent="0.35">
      <c r="A21" s="94" t="s">
        <v>67</v>
      </c>
      <c r="B21" s="95"/>
      <c r="C21" s="95"/>
      <c r="D21" s="95"/>
      <c r="E21" s="95"/>
      <c r="F21" s="95"/>
      <c r="G21" s="95"/>
      <c r="H21" s="95"/>
      <c r="I21" s="95"/>
      <c r="J21" s="95"/>
      <c r="K21" s="95"/>
      <c r="L21" s="95"/>
      <c r="M21" s="95"/>
      <c r="N21" s="96"/>
      <c r="O21" s="97" t="s">
        <v>68</v>
      </c>
      <c r="P21" s="97" t="s">
        <v>69</v>
      </c>
      <c r="Q21" s="98" t="s">
        <v>70</v>
      </c>
      <c r="R21" s="97" t="s">
        <v>71</v>
      </c>
      <c r="S21" s="98" t="s">
        <v>70</v>
      </c>
      <c r="T21" s="97" t="s">
        <v>72</v>
      </c>
      <c r="U21" s="98" t="s">
        <v>70</v>
      </c>
    </row>
    <row r="22" spans="1:21" x14ac:dyDescent="0.35">
      <c r="A22" s="50"/>
      <c r="B22" s="51"/>
      <c r="C22" s="23" t="s">
        <v>73</v>
      </c>
      <c r="D22" s="23" t="s">
        <v>74</v>
      </c>
      <c r="E22" s="56" t="s">
        <v>75</v>
      </c>
      <c r="F22" s="50" t="s">
        <v>76</v>
      </c>
      <c r="G22" s="52"/>
      <c r="H22" s="52"/>
      <c r="I22" s="52"/>
      <c r="J22" s="52"/>
      <c r="K22" s="52"/>
      <c r="L22" s="52"/>
      <c r="M22" s="52"/>
      <c r="N22" s="51"/>
      <c r="O22" s="20" t="s">
        <v>77</v>
      </c>
      <c r="P22" s="20" t="s">
        <v>77</v>
      </c>
      <c r="Q22" s="25"/>
      <c r="R22" s="6" t="s">
        <v>77</v>
      </c>
      <c r="S22" s="26"/>
      <c r="T22" s="6" t="s">
        <v>77</v>
      </c>
      <c r="U22" s="26"/>
    </row>
    <row r="23" spans="1:21" s="78" customFormat="1" ht="36" customHeight="1" x14ac:dyDescent="0.35">
      <c r="A23" s="233"/>
      <c r="B23" s="242"/>
      <c r="C23" s="71" t="s">
        <v>78</v>
      </c>
      <c r="D23" s="241" t="s">
        <v>79</v>
      </c>
      <c r="E23" s="72" t="s">
        <v>114</v>
      </c>
      <c r="F23" s="338" t="s">
        <v>202</v>
      </c>
      <c r="G23" s="339"/>
      <c r="H23" s="339"/>
      <c r="I23" s="339"/>
      <c r="J23" s="339"/>
      <c r="K23" s="339"/>
      <c r="L23" s="339"/>
      <c r="M23" s="339"/>
      <c r="N23" s="340"/>
      <c r="O23" s="73">
        <v>42303.6</v>
      </c>
      <c r="P23" s="73">
        <v>42303.6</v>
      </c>
      <c r="Q23" s="251"/>
      <c r="R23" s="76"/>
      <c r="S23" s="77"/>
      <c r="T23" s="76"/>
      <c r="U23" s="77"/>
    </row>
    <row r="24" spans="1:21" s="78" customFormat="1" ht="98.25" customHeight="1" x14ac:dyDescent="0.35">
      <c r="A24" s="241"/>
      <c r="B24" s="242"/>
      <c r="C24" s="71" t="s">
        <v>79</v>
      </c>
      <c r="D24" s="241" t="s">
        <v>79</v>
      </c>
      <c r="E24" s="72" t="s">
        <v>114</v>
      </c>
      <c r="F24" s="341" t="s">
        <v>213</v>
      </c>
      <c r="G24" s="342"/>
      <c r="H24" s="342"/>
      <c r="I24" s="342"/>
      <c r="J24" s="342"/>
      <c r="K24" s="342"/>
      <c r="L24" s="342"/>
      <c r="M24" s="342"/>
      <c r="N24" s="343"/>
      <c r="O24" s="73">
        <v>2850</v>
      </c>
      <c r="P24" s="73">
        <v>0</v>
      </c>
      <c r="Q24" s="251" t="s">
        <v>235</v>
      </c>
      <c r="R24" s="76"/>
      <c r="S24" s="77"/>
      <c r="T24" s="76"/>
      <c r="U24" s="77"/>
    </row>
    <row r="25" spans="1:21" s="78" customFormat="1" ht="102.75" customHeight="1" x14ac:dyDescent="0.35">
      <c r="A25" s="241"/>
      <c r="B25" s="242"/>
      <c r="C25" s="71" t="s">
        <v>79</v>
      </c>
      <c r="D25" s="249" t="s">
        <v>79</v>
      </c>
      <c r="E25" s="72" t="s">
        <v>114</v>
      </c>
      <c r="F25" s="344" t="s">
        <v>226</v>
      </c>
      <c r="G25" s="345"/>
      <c r="H25" s="345"/>
      <c r="I25" s="345"/>
      <c r="J25" s="345"/>
      <c r="K25" s="345"/>
      <c r="L25" s="345"/>
      <c r="M25" s="345"/>
      <c r="N25" s="346"/>
      <c r="O25" s="73">
        <v>2850</v>
      </c>
      <c r="P25" s="73">
        <v>0</v>
      </c>
      <c r="Q25" s="251" t="s">
        <v>236</v>
      </c>
      <c r="R25" s="76"/>
      <c r="S25" s="77"/>
      <c r="T25" s="76"/>
      <c r="U25" s="77"/>
    </row>
    <row r="26" spans="1:21" s="78" customFormat="1" ht="36" customHeight="1" x14ac:dyDescent="0.35">
      <c r="A26" s="241"/>
      <c r="B26" s="242"/>
      <c r="C26" s="71"/>
      <c r="D26" s="241"/>
      <c r="E26" s="72"/>
      <c r="F26" s="338"/>
      <c r="G26" s="339"/>
      <c r="H26" s="339"/>
      <c r="I26" s="339"/>
      <c r="J26" s="339"/>
      <c r="K26" s="339"/>
      <c r="L26" s="339"/>
      <c r="M26" s="339"/>
      <c r="N26" s="340"/>
      <c r="O26" s="73"/>
      <c r="P26" s="74"/>
      <c r="Q26" s="75"/>
      <c r="R26" s="76"/>
      <c r="S26" s="77"/>
      <c r="T26" s="76"/>
      <c r="U26" s="77"/>
    </row>
    <row r="27" spans="1:21" s="78" customFormat="1" ht="36" customHeight="1" x14ac:dyDescent="0.35">
      <c r="A27" s="241"/>
      <c r="B27" s="242"/>
      <c r="C27" s="71"/>
      <c r="D27" s="241"/>
      <c r="E27" s="72"/>
      <c r="F27" s="338"/>
      <c r="G27" s="339"/>
      <c r="H27" s="339"/>
      <c r="I27" s="339"/>
      <c r="J27" s="339"/>
      <c r="K27" s="339"/>
      <c r="L27" s="339"/>
      <c r="M27" s="339"/>
      <c r="N27" s="340"/>
      <c r="O27" s="73"/>
      <c r="P27" s="74"/>
      <c r="Q27" s="75"/>
      <c r="R27" s="76"/>
      <c r="S27" s="77"/>
      <c r="T27" s="76"/>
      <c r="U27" s="77"/>
    </row>
    <row r="28" spans="1:21" s="78" customFormat="1" ht="36" customHeight="1" x14ac:dyDescent="0.35">
      <c r="A28" s="241"/>
      <c r="B28" s="242"/>
      <c r="C28" s="71"/>
      <c r="D28" s="241"/>
      <c r="E28" s="72"/>
      <c r="F28" s="338"/>
      <c r="G28" s="339"/>
      <c r="H28" s="339"/>
      <c r="I28" s="339"/>
      <c r="J28" s="339"/>
      <c r="K28" s="339"/>
      <c r="L28" s="339"/>
      <c r="M28" s="339"/>
      <c r="N28" s="340"/>
      <c r="O28" s="73"/>
      <c r="P28" s="74"/>
      <c r="Q28" s="75"/>
      <c r="R28" s="76"/>
      <c r="S28" s="77"/>
      <c r="T28" s="76"/>
      <c r="U28" s="77"/>
    </row>
    <row r="29" spans="1:21" s="78" customFormat="1" ht="36" customHeight="1" x14ac:dyDescent="0.35">
      <c r="A29" s="241"/>
      <c r="B29" s="242"/>
      <c r="C29" s="71"/>
      <c r="D29" s="241"/>
      <c r="E29" s="72"/>
      <c r="F29" s="338"/>
      <c r="G29" s="339"/>
      <c r="H29" s="339"/>
      <c r="I29" s="339"/>
      <c r="J29" s="339"/>
      <c r="K29" s="339"/>
      <c r="L29" s="339"/>
      <c r="M29" s="339"/>
      <c r="N29" s="340"/>
      <c r="O29" s="73"/>
      <c r="P29" s="74"/>
      <c r="Q29" s="75"/>
      <c r="R29" s="76"/>
      <c r="S29" s="77"/>
      <c r="T29" s="76"/>
      <c r="U29" s="77"/>
    </row>
    <row r="30" spans="1:21" s="78" customFormat="1" ht="36" customHeight="1" x14ac:dyDescent="0.35">
      <c r="A30" s="241"/>
      <c r="B30" s="242"/>
      <c r="C30" s="71"/>
      <c r="D30" s="241"/>
      <c r="E30" s="72"/>
      <c r="F30" s="338"/>
      <c r="G30" s="339"/>
      <c r="H30" s="339"/>
      <c r="I30" s="339"/>
      <c r="J30" s="339"/>
      <c r="K30" s="339"/>
      <c r="L30" s="339"/>
      <c r="M30" s="339"/>
      <c r="N30" s="340"/>
      <c r="O30" s="73"/>
      <c r="P30" s="74"/>
      <c r="Q30" s="75"/>
      <c r="R30" s="76"/>
      <c r="S30" s="77"/>
      <c r="T30" s="76"/>
      <c r="U30" s="77"/>
    </row>
    <row r="31" spans="1:21" s="78" customFormat="1" ht="36" customHeight="1" x14ac:dyDescent="0.35">
      <c r="A31" s="241"/>
      <c r="B31" s="242"/>
      <c r="C31" s="71"/>
      <c r="D31" s="241"/>
      <c r="E31" s="72"/>
      <c r="F31" s="338"/>
      <c r="G31" s="339"/>
      <c r="H31" s="339"/>
      <c r="I31" s="339"/>
      <c r="J31" s="339"/>
      <c r="K31" s="339"/>
      <c r="L31" s="339"/>
      <c r="M31" s="339"/>
      <c r="N31" s="340"/>
      <c r="O31" s="73"/>
      <c r="P31" s="74"/>
      <c r="Q31" s="75"/>
      <c r="R31" s="76"/>
      <c r="S31" s="77"/>
      <c r="T31" s="76"/>
      <c r="U31" s="77"/>
    </row>
    <row r="32" spans="1:21" s="78" customFormat="1" ht="36" customHeight="1" x14ac:dyDescent="0.35">
      <c r="A32" s="241"/>
      <c r="B32" s="242"/>
      <c r="C32" s="71"/>
      <c r="D32" s="241"/>
      <c r="E32" s="72"/>
      <c r="F32" s="338"/>
      <c r="G32" s="339"/>
      <c r="H32" s="339"/>
      <c r="I32" s="339"/>
      <c r="J32" s="339"/>
      <c r="K32" s="339"/>
      <c r="L32" s="339"/>
      <c r="M32" s="339"/>
      <c r="N32" s="340"/>
      <c r="O32" s="73"/>
      <c r="P32" s="74"/>
      <c r="Q32" s="75"/>
      <c r="R32" s="76"/>
      <c r="S32" s="77"/>
      <c r="T32" s="76"/>
      <c r="U32" s="77"/>
    </row>
    <row r="33" spans="1:21" s="78" customFormat="1" ht="36" customHeight="1" x14ac:dyDescent="0.35">
      <c r="A33" s="241"/>
      <c r="B33" s="242"/>
      <c r="C33" s="71"/>
      <c r="D33" s="241"/>
      <c r="E33" s="72"/>
      <c r="F33" s="338"/>
      <c r="G33" s="339"/>
      <c r="H33" s="339"/>
      <c r="I33" s="339"/>
      <c r="J33" s="339"/>
      <c r="K33" s="339"/>
      <c r="L33" s="339"/>
      <c r="M33" s="339"/>
      <c r="N33" s="340"/>
      <c r="O33" s="73"/>
      <c r="P33" s="74"/>
      <c r="Q33" s="75"/>
      <c r="R33" s="76"/>
      <c r="S33" s="77"/>
      <c r="T33" s="76"/>
      <c r="U33" s="77"/>
    </row>
    <row r="34" spans="1:21" s="1" customFormat="1" x14ac:dyDescent="0.35">
      <c r="L34" s="29" t="s">
        <v>80</v>
      </c>
      <c r="N34" s="28"/>
      <c r="O34" s="29">
        <f>SUM(O23:O33)</f>
        <v>48003.6</v>
      </c>
      <c r="P34" s="29">
        <f>SUM(P23:P33)</f>
        <v>42303.6</v>
      </c>
      <c r="Q34" s="22"/>
      <c r="R34" s="30">
        <f>SUM(R23:R33)</f>
        <v>0</v>
      </c>
      <c r="S34" s="22"/>
      <c r="T34" s="30">
        <f>SUM(T23:T33)</f>
        <v>0</v>
      </c>
      <c r="U34" s="22"/>
    </row>
    <row r="36" spans="1:21" s="93" customFormat="1" ht="37.5" customHeight="1" x14ac:dyDescent="0.35">
      <c r="A36" s="94" t="s">
        <v>81</v>
      </c>
      <c r="B36" s="95"/>
      <c r="C36" s="95"/>
      <c r="D36" s="95"/>
      <c r="E36" s="95"/>
      <c r="F36" s="95"/>
      <c r="G36" s="95"/>
      <c r="H36" s="95"/>
      <c r="I36" s="95"/>
      <c r="J36" s="95"/>
      <c r="K36" s="95"/>
      <c r="L36" s="95"/>
      <c r="M36" s="95"/>
      <c r="N36" s="96"/>
      <c r="O36" s="97" t="s">
        <v>68</v>
      </c>
      <c r="P36" s="97" t="s">
        <v>69</v>
      </c>
      <c r="Q36" s="98" t="s">
        <v>70</v>
      </c>
      <c r="R36" s="97" t="s">
        <v>71</v>
      </c>
      <c r="S36" s="98" t="s">
        <v>70</v>
      </c>
      <c r="T36" s="97" t="s">
        <v>72</v>
      </c>
      <c r="U36" s="98" t="s">
        <v>70</v>
      </c>
    </row>
    <row r="37" spans="1:21" x14ac:dyDescent="0.35">
      <c r="A37" s="50"/>
      <c r="B37" s="51"/>
      <c r="C37" s="23" t="s">
        <v>73</v>
      </c>
      <c r="D37" s="23" t="s">
        <v>74</v>
      </c>
      <c r="E37" s="56" t="s">
        <v>75</v>
      </c>
      <c r="F37" s="50" t="s">
        <v>76</v>
      </c>
      <c r="G37" s="52"/>
      <c r="H37" s="52"/>
      <c r="I37" s="52"/>
      <c r="J37" s="52"/>
      <c r="K37" s="52"/>
      <c r="L37" s="52"/>
      <c r="M37" s="52"/>
      <c r="N37" s="51"/>
      <c r="O37" s="20" t="s">
        <v>77</v>
      </c>
      <c r="P37" s="20" t="s">
        <v>77</v>
      </c>
      <c r="Q37" s="25"/>
      <c r="R37" s="6" t="s">
        <v>77</v>
      </c>
      <c r="S37" s="26"/>
      <c r="T37" s="6" t="s">
        <v>77</v>
      </c>
      <c r="U37" s="26"/>
    </row>
    <row r="38" spans="1:21" s="78" customFormat="1" ht="36" customHeight="1" x14ac:dyDescent="0.35">
      <c r="A38" s="241"/>
      <c r="B38" s="242"/>
      <c r="C38" s="71" t="s">
        <v>78</v>
      </c>
      <c r="D38" s="241" t="s">
        <v>79</v>
      </c>
      <c r="E38" s="80" t="s">
        <v>82</v>
      </c>
      <c r="F38" s="341" t="s">
        <v>227</v>
      </c>
      <c r="G38" s="342"/>
      <c r="H38" s="342"/>
      <c r="I38" s="342"/>
      <c r="J38" s="342"/>
      <c r="K38" s="342"/>
      <c r="L38" s="342"/>
      <c r="M38" s="342"/>
      <c r="N38" s="343"/>
      <c r="O38" s="73">
        <v>7068.94</v>
      </c>
      <c r="P38" s="73">
        <v>7068.94</v>
      </c>
      <c r="Q38" s="75"/>
      <c r="R38" s="76"/>
      <c r="S38" s="77"/>
      <c r="T38" s="76"/>
      <c r="U38" s="77"/>
    </row>
    <row r="39" spans="1:21" s="78" customFormat="1" ht="36" customHeight="1" x14ac:dyDescent="0.35">
      <c r="A39" s="241"/>
      <c r="B39" s="242"/>
      <c r="C39" s="71"/>
      <c r="D39" s="241"/>
      <c r="E39" s="80" t="s">
        <v>82</v>
      </c>
      <c r="F39" s="338"/>
      <c r="G39" s="339"/>
      <c r="H39" s="339"/>
      <c r="I39" s="339"/>
      <c r="J39" s="339"/>
      <c r="K39" s="339"/>
      <c r="L39" s="339"/>
      <c r="M39" s="339"/>
      <c r="N39" s="340"/>
      <c r="O39" s="73"/>
      <c r="P39" s="74"/>
      <c r="Q39" s="75"/>
      <c r="R39" s="76"/>
      <c r="S39" s="77"/>
      <c r="T39" s="76"/>
      <c r="U39" s="77"/>
    </row>
    <row r="40" spans="1:21" s="78" customFormat="1" ht="36" customHeight="1" x14ac:dyDescent="0.35">
      <c r="A40" s="241"/>
      <c r="B40" s="242"/>
      <c r="C40" s="71"/>
      <c r="D40" s="241"/>
      <c r="E40" s="80" t="s">
        <v>82</v>
      </c>
      <c r="F40" s="338"/>
      <c r="G40" s="339"/>
      <c r="H40" s="339"/>
      <c r="I40" s="339"/>
      <c r="J40" s="339"/>
      <c r="K40" s="339"/>
      <c r="L40" s="339"/>
      <c r="M40" s="339"/>
      <c r="N40" s="340"/>
      <c r="O40" s="73"/>
      <c r="P40" s="74"/>
      <c r="Q40" s="75"/>
      <c r="R40" s="76"/>
      <c r="S40" s="77"/>
      <c r="T40" s="76"/>
      <c r="U40" s="77"/>
    </row>
    <row r="41" spans="1:21" s="78" customFormat="1" ht="36" customHeight="1" x14ac:dyDescent="0.35">
      <c r="A41" s="241"/>
      <c r="B41" s="242"/>
      <c r="C41" s="71"/>
      <c r="D41" s="241"/>
      <c r="E41" s="80" t="s">
        <v>82</v>
      </c>
      <c r="F41" s="338"/>
      <c r="G41" s="339"/>
      <c r="H41" s="339"/>
      <c r="I41" s="339"/>
      <c r="J41" s="339"/>
      <c r="K41" s="339"/>
      <c r="L41" s="339"/>
      <c r="M41" s="339"/>
      <c r="N41" s="340"/>
      <c r="O41" s="73"/>
      <c r="P41" s="74"/>
      <c r="Q41" s="75"/>
      <c r="R41" s="76"/>
      <c r="S41" s="77"/>
      <c r="T41" s="76"/>
      <c r="U41" s="77"/>
    </row>
    <row r="42" spans="1:21" s="78" customFormat="1" ht="36" customHeight="1" x14ac:dyDescent="0.35">
      <c r="A42" s="241"/>
      <c r="B42" s="242"/>
      <c r="C42" s="71"/>
      <c r="D42" s="241"/>
      <c r="E42" s="80" t="s">
        <v>82</v>
      </c>
      <c r="F42" s="338"/>
      <c r="G42" s="339"/>
      <c r="H42" s="339"/>
      <c r="I42" s="339"/>
      <c r="J42" s="339"/>
      <c r="K42" s="339"/>
      <c r="L42" s="339"/>
      <c r="M42" s="339"/>
      <c r="N42" s="340"/>
      <c r="O42" s="73"/>
      <c r="P42" s="74"/>
      <c r="Q42" s="75"/>
      <c r="R42" s="76"/>
      <c r="S42" s="77"/>
      <c r="T42" s="76"/>
      <c r="U42" s="77"/>
    </row>
    <row r="43" spans="1:21" s="78" customFormat="1" ht="36" customHeight="1" x14ac:dyDescent="0.35">
      <c r="A43" s="241"/>
      <c r="B43" s="242"/>
      <c r="C43" s="71"/>
      <c r="D43" s="241"/>
      <c r="E43" s="80" t="s">
        <v>82</v>
      </c>
      <c r="F43" s="338"/>
      <c r="G43" s="339"/>
      <c r="H43" s="339"/>
      <c r="I43" s="339"/>
      <c r="J43" s="339"/>
      <c r="K43" s="339"/>
      <c r="L43" s="339"/>
      <c r="M43" s="339"/>
      <c r="N43" s="340"/>
      <c r="O43" s="73"/>
      <c r="P43" s="74"/>
      <c r="Q43" s="75"/>
      <c r="R43" s="76"/>
      <c r="S43" s="77"/>
      <c r="T43" s="76"/>
      <c r="U43" s="77"/>
    </row>
    <row r="44" spans="1:21" s="78" customFormat="1" ht="36" customHeight="1" x14ac:dyDescent="0.35">
      <c r="A44" s="241"/>
      <c r="B44" s="242"/>
      <c r="C44" s="71"/>
      <c r="D44" s="241"/>
      <c r="E44" s="80" t="s">
        <v>82</v>
      </c>
      <c r="F44" s="338"/>
      <c r="G44" s="339"/>
      <c r="H44" s="339"/>
      <c r="I44" s="339"/>
      <c r="J44" s="339"/>
      <c r="K44" s="339"/>
      <c r="L44" s="339"/>
      <c r="M44" s="339"/>
      <c r="N44" s="340"/>
      <c r="O44" s="73"/>
      <c r="P44" s="74"/>
      <c r="Q44" s="75"/>
      <c r="R44" s="76"/>
      <c r="S44" s="77"/>
      <c r="T44" s="76"/>
      <c r="U44" s="77"/>
    </row>
    <row r="45" spans="1:21" s="78" customFormat="1" ht="36" customHeight="1" x14ac:dyDescent="0.35">
      <c r="A45" s="241"/>
      <c r="B45" s="242"/>
      <c r="C45" s="71"/>
      <c r="D45" s="241"/>
      <c r="E45" s="80" t="s">
        <v>82</v>
      </c>
      <c r="F45" s="338"/>
      <c r="G45" s="339"/>
      <c r="H45" s="339"/>
      <c r="I45" s="339"/>
      <c r="J45" s="339"/>
      <c r="K45" s="339"/>
      <c r="L45" s="339"/>
      <c r="M45" s="339"/>
      <c r="N45" s="340"/>
      <c r="O45" s="73"/>
      <c r="P45" s="74"/>
      <c r="Q45" s="75"/>
      <c r="R45" s="76"/>
      <c r="S45" s="77"/>
      <c r="T45" s="76"/>
      <c r="U45" s="77"/>
    </row>
    <row r="46" spans="1:21" s="78" customFormat="1" ht="36" customHeight="1" x14ac:dyDescent="0.35">
      <c r="A46" s="241"/>
      <c r="B46" s="242"/>
      <c r="C46" s="71"/>
      <c r="D46" s="241"/>
      <c r="E46" s="80" t="s">
        <v>82</v>
      </c>
      <c r="F46" s="338"/>
      <c r="G46" s="339"/>
      <c r="H46" s="339"/>
      <c r="I46" s="339"/>
      <c r="J46" s="339"/>
      <c r="K46" s="339"/>
      <c r="L46" s="339"/>
      <c r="M46" s="339"/>
      <c r="N46" s="340"/>
      <c r="O46" s="73"/>
      <c r="P46" s="74"/>
      <c r="Q46" s="75"/>
      <c r="R46" s="76"/>
      <c r="S46" s="77"/>
      <c r="T46" s="76"/>
      <c r="U46" s="77"/>
    </row>
    <row r="47" spans="1:21" s="78" customFormat="1" ht="36" customHeight="1" x14ac:dyDescent="0.35">
      <c r="A47" s="241"/>
      <c r="B47" s="242"/>
      <c r="C47" s="71"/>
      <c r="D47" s="241"/>
      <c r="E47" s="80" t="s">
        <v>82</v>
      </c>
      <c r="F47" s="338"/>
      <c r="G47" s="339"/>
      <c r="H47" s="339"/>
      <c r="I47" s="339"/>
      <c r="J47" s="339"/>
      <c r="K47" s="339"/>
      <c r="L47" s="339"/>
      <c r="M47" s="339"/>
      <c r="N47" s="340"/>
      <c r="O47" s="73"/>
      <c r="P47" s="74"/>
      <c r="Q47" s="75"/>
      <c r="R47" s="76"/>
      <c r="S47" s="77"/>
      <c r="T47" s="76"/>
      <c r="U47" s="77"/>
    </row>
    <row r="48" spans="1:21" s="1" customFormat="1" x14ac:dyDescent="0.35">
      <c r="L48" s="29" t="s">
        <v>83</v>
      </c>
      <c r="N48" s="28"/>
      <c r="O48" s="29">
        <f>SUM(O38:O47)</f>
        <v>7068.94</v>
      </c>
      <c r="P48" s="29">
        <f>SUM(P38:P47)</f>
        <v>7068.94</v>
      </c>
      <c r="Q48" s="22"/>
      <c r="R48" s="30">
        <f>SUM(R38:R47)</f>
        <v>0</v>
      </c>
      <c r="S48" s="22"/>
      <c r="T48" s="30">
        <f>SUM(T38:T47)</f>
        <v>0</v>
      </c>
      <c r="U48" s="22"/>
    </row>
    <row r="50" spans="1:21" s="102" customFormat="1" ht="37.5" customHeight="1" x14ac:dyDescent="0.35">
      <c r="A50" s="94" t="s">
        <v>84</v>
      </c>
      <c r="B50" s="95"/>
      <c r="C50" s="95"/>
      <c r="D50" s="95"/>
      <c r="E50" s="95"/>
      <c r="F50" s="95"/>
      <c r="G50" s="95"/>
      <c r="H50" s="95"/>
      <c r="I50" s="95"/>
      <c r="J50" s="95"/>
      <c r="K50" s="95"/>
      <c r="L50" s="95"/>
      <c r="M50" s="95"/>
      <c r="N50" s="99"/>
      <c r="O50" s="97" t="s">
        <v>68</v>
      </c>
      <c r="P50" s="100" t="s">
        <v>69</v>
      </c>
      <c r="Q50" s="101" t="s">
        <v>70</v>
      </c>
      <c r="R50" s="100" t="s">
        <v>71</v>
      </c>
      <c r="S50" s="101" t="s">
        <v>70</v>
      </c>
      <c r="T50" s="100" t="s">
        <v>72</v>
      </c>
      <c r="U50" s="101" t="s">
        <v>70</v>
      </c>
    </row>
    <row r="51" spans="1:21" x14ac:dyDescent="0.35">
      <c r="A51" s="50"/>
      <c r="B51" s="51"/>
      <c r="C51" s="23" t="s">
        <v>73</v>
      </c>
      <c r="D51" s="23" t="s">
        <v>74</v>
      </c>
      <c r="E51" s="56" t="s">
        <v>75</v>
      </c>
      <c r="F51" s="50" t="s">
        <v>76</v>
      </c>
      <c r="G51" s="52"/>
      <c r="H51" s="52"/>
      <c r="I51" s="52"/>
      <c r="J51" s="52"/>
      <c r="K51" s="52"/>
      <c r="L51" s="52"/>
      <c r="M51" s="52"/>
      <c r="N51" s="51"/>
      <c r="O51" s="20" t="s">
        <v>77</v>
      </c>
      <c r="P51" s="20" t="s">
        <v>77</v>
      </c>
      <c r="Q51" s="25"/>
      <c r="R51" s="6" t="s">
        <v>77</v>
      </c>
      <c r="S51" s="26"/>
      <c r="T51" s="6" t="s">
        <v>77</v>
      </c>
      <c r="U51" s="26"/>
    </row>
    <row r="52" spans="1:21" s="78" customFormat="1" ht="37.5" customHeight="1" x14ac:dyDescent="0.35">
      <c r="A52" s="241"/>
      <c r="B52" s="242"/>
      <c r="C52" s="71" t="s">
        <v>78</v>
      </c>
      <c r="D52" s="241" t="s">
        <v>79</v>
      </c>
      <c r="E52" s="80" t="s">
        <v>82</v>
      </c>
      <c r="F52" s="338" t="s">
        <v>228</v>
      </c>
      <c r="G52" s="339"/>
      <c r="H52" s="339"/>
      <c r="I52" s="339"/>
      <c r="J52" s="339"/>
      <c r="K52" s="339"/>
      <c r="L52" s="339"/>
      <c r="M52" s="339"/>
      <c r="N52" s="340"/>
      <c r="O52" s="73">
        <v>11383</v>
      </c>
      <c r="P52" s="73">
        <v>11383</v>
      </c>
      <c r="Q52" s="75"/>
      <c r="R52" s="76"/>
      <c r="S52" s="77"/>
      <c r="T52" s="76"/>
      <c r="U52" s="77"/>
    </row>
    <row r="53" spans="1:21" s="78" customFormat="1" ht="37.5" customHeight="1" x14ac:dyDescent="0.35">
      <c r="A53" s="241"/>
      <c r="B53" s="242"/>
      <c r="C53" s="71"/>
      <c r="D53" s="241"/>
      <c r="E53" s="80" t="s">
        <v>82</v>
      </c>
      <c r="F53" s="338"/>
      <c r="G53" s="339"/>
      <c r="H53" s="339"/>
      <c r="I53" s="339"/>
      <c r="J53" s="339"/>
      <c r="K53" s="339"/>
      <c r="L53" s="339"/>
      <c r="M53" s="339"/>
      <c r="N53" s="340"/>
      <c r="O53" s="73"/>
      <c r="P53" s="74"/>
      <c r="Q53" s="75"/>
      <c r="R53" s="76"/>
      <c r="S53" s="77"/>
      <c r="T53" s="76"/>
      <c r="U53" s="77"/>
    </row>
    <row r="54" spans="1:21" s="78" customFormat="1" ht="37.5" customHeight="1" x14ac:dyDescent="0.35">
      <c r="A54" s="241"/>
      <c r="B54" s="242"/>
      <c r="C54" s="71"/>
      <c r="D54" s="241"/>
      <c r="E54" s="80" t="s">
        <v>82</v>
      </c>
      <c r="F54" s="338"/>
      <c r="G54" s="339"/>
      <c r="H54" s="339"/>
      <c r="I54" s="339"/>
      <c r="J54" s="339"/>
      <c r="K54" s="339"/>
      <c r="L54" s="339"/>
      <c r="M54" s="339"/>
      <c r="N54" s="340"/>
      <c r="O54" s="73"/>
      <c r="P54" s="74"/>
      <c r="Q54" s="75"/>
      <c r="R54" s="76"/>
      <c r="S54" s="77"/>
      <c r="T54" s="76"/>
      <c r="U54" s="77"/>
    </row>
    <row r="55" spans="1:21" s="78" customFormat="1" ht="37.5" customHeight="1" x14ac:dyDescent="0.35">
      <c r="A55" s="241"/>
      <c r="B55" s="242"/>
      <c r="C55" s="71"/>
      <c r="D55" s="241"/>
      <c r="E55" s="80" t="s">
        <v>82</v>
      </c>
      <c r="F55" s="338"/>
      <c r="G55" s="339"/>
      <c r="H55" s="339"/>
      <c r="I55" s="339"/>
      <c r="J55" s="339"/>
      <c r="K55" s="339"/>
      <c r="L55" s="339"/>
      <c r="M55" s="339"/>
      <c r="N55" s="340"/>
      <c r="O55" s="73"/>
      <c r="P55" s="74"/>
      <c r="Q55" s="75"/>
      <c r="R55" s="76"/>
      <c r="S55" s="77"/>
      <c r="T55" s="76"/>
      <c r="U55" s="77"/>
    </row>
    <row r="56" spans="1:21" s="78" customFormat="1" ht="37.5" customHeight="1" x14ac:dyDescent="0.35">
      <c r="A56" s="241"/>
      <c r="B56" s="242"/>
      <c r="C56" s="71"/>
      <c r="D56" s="241"/>
      <c r="E56" s="80" t="s">
        <v>82</v>
      </c>
      <c r="F56" s="338"/>
      <c r="G56" s="339"/>
      <c r="H56" s="339"/>
      <c r="I56" s="339"/>
      <c r="J56" s="339"/>
      <c r="K56" s="339"/>
      <c r="L56" s="339"/>
      <c r="M56" s="339"/>
      <c r="N56" s="340"/>
      <c r="O56" s="73"/>
      <c r="P56" s="74"/>
      <c r="Q56" s="75"/>
      <c r="R56" s="76"/>
      <c r="S56" s="77"/>
      <c r="T56" s="76"/>
      <c r="U56" s="77"/>
    </row>
    <row r="57" spans="1:21" s="78" customFormat="1" ht="37.5" customHeight="1" x14ac:dyDescent="0.35">
      <c r="A57" s="241"/>
      <c r="B57" s="242"/>
      <c r="C57" s="71"/>
      <c r="D57" s="241"/>
      <c r="E57" s="80" t="s">
        <v>82</v>
      </c>
      <c r="F57" s="338"/>
      <c r="G57" s="339"/>
      <c r="H57" s="339"/>
      <c r="I57" s="339"/>
      <c r="J57" s="339"/>
      <c r="K57" s="339"/>
      <c r="L57" s="339"/>
      <c r="M57" s="339"/>
      <c r="N57" s="340"/>
      <c r="O57" s="73"/>
      <c r="P57" s="74"/>
      <c r="Q57" s="75"/>
      <c r="R57" s="76"/>
      <c r="S57" s="77"/>
      <c r="T57" s="76"/>
      <c r="U57" s="77"/>
    </row>
    <row r="58" spans="1:21" s="1" customFormat="1" x14ac:dyDescent="0.35">
      <c r="L58" s="1" t="s">
        <v>85</v>
      </c>
      <c r="O58" s="29">
        <f>SUM(O52:O57)</f>
        <v>11383</v>
      </c>
      <c r="P58" s="29">
        <f>SUM(P52:P57)</f>
        <v>11383</v>
      </c>
      <c r="Q58" s="22"/>
      <c r="R58" s="30">
        <f>SUM(R52:R57)</f>
        <v>0</v>
      </c>
      <c r="S58" s="22"/>
      <c r="T58" s="30">
        <f>SUM(T52:T57)</f>
        <v>0</v>
      </c>
      <c r="U58" s="22"/>
    </row>
    <row r="59" spans="1:21" s="1" customFormat="1" x14ac:dyDescent="0.35">
      <c r="O59" s="29"/>
      <c r="P59" s="29"/>
      <c r="Q59" s="22"/>
      <c r="R59" s="30"/>
      <c r="S59" s="22"/>
      <c r="T59" s="30"/>
      <c r="U59" s="22"/>
    </row>
    <row r="60" spans="1:21" s="1" customFormat="1" ht="15" thickBot="1" x14ac:dyDescent="0.4">
      <c r="O60" s="29"/>
      <c r="P60" s="29"/>
      <c r="Q60" s="22"/>
      <c r="R60" s="30"/>
      <c r="S60" s="22"/>
      <c r="T60" s="30"/>
      <c r="U60" s="22"/>
    </row>
    <row r="61" spans="1:21" s="1" customFormat="1" ht="19" thickBot="1" x14ac:dyDescent="0.5">
      <c r="K61" s="376" t="s">
        <v>86</v>
      </c>
      <c r="L61" s="377"/>
      <c r="M61" s="377"/>
      <c r="N61" s="378"/>
      <c r="O61" s="29">
        <f>SUM(O34,O48,O58)</f>
        <v>66455.540000000008</v>
      </c>
      <c r="P61" s="29">
        <f>SUM(P34,P48,P58)</f>
        <v>60755.54</v>
      </c>
      <c r="Q61" s="29"/>
      <c r="R61" s="29">
        <f>SUM(R34,R48,R58)</f>
        <v>0</v>
      </c>
      <c r="S61" s="29"/>
      <c r="T61" s="30">
        <f>SUM(T34,T48,T58)</f>
        <v>0</v>
      </c>
      <c r="U61" s="22"/>
    </row>
    <row r="62" spans="1:21" ht="23.5" x14ac:dyDescent="0.55000000000000004">
      <c r="A62" s="354" t="s">
        <v>87</v>
      </c>
      <c r="B62" s="354"/>
      <c r="C62" s="354"/>
      <c r="D62" s="354"/>
      <c r="R62" s="235"/>
      <c r="S62" s="49"/>
      <c r="T62" s="235"/>
      <c r="U62" s="49"/>
    </row>
    <row r="63" spans="1:21" s="93" customFormat="1" ht="34.5" customHeight="1" x14ac:dyDescent="0.35">
      <c r="A63" s="103" t="s">
        <v>88</v>
      </c>
      <c r="B63" s="104"/>
      <c r="C63" s="104"/>
      <c r="D63" s="104"/>
      <c r="E63" s="105"/>
      <c r="F63" s="105"/>
      <c r="G63" s="105"/>
      <c r="H63" s="105"/>
      <c r="I63" s="105"/>
      <c r="J63" s="105"/>
      <c r="K63" s="105"/>
      <c r="L63" s="105"/>
      <c r="M63" s="105"/>
      <c r="N63" s="106"/>
      <c r="O63" s="107" t="s">
        <v>68</v>
      </c>
      <c r="P63" s="107" t="s">
        <v>69</v>
      </c>
      <c r="Q63" s="108" t="s">
        <v>70</v>
      </c>
      <c r="R63" s="107" t="s">
        <v>71</v>
      </c>
      <c r="S63" s="108" t="s">
        <v>70</v>
      </c>
      <c r="T63" s="107" t="s">
        <v>72</v>
      </c>
      <c r="U63" s="108" t="s">
        <v>70</v>
      </c>
    </row>
    <row r="64" spans="1:21" x14ac:dyDescent="0.35">
      <c r="A64" s="53"/>
      <c r="B64" s="54"/>
      <c r="C64" s="23" t="s">
        <v>73</v>
      </c>
      <c r="D64" s="23" t="s">
        <v>74</v>
      </c>
      <c r="E64" s="57" t="s">
        <v>75</v>
      </c>
      <c r="F64" s="27" t="s">
        <v>76</v>
      </c>
      <c r="G64" s="243"/>
      <c r="H64" s="243"/>
      <c r="I64" s="243"/>
      <c r="J64" s="243"/>
      <c r="K64" s="243"/>
      <c r="L64" s="243"/>
      <c r="M64" s="243"/>
      <c r="N64" s="243"/>
      <c r="O64" s="20" t="s">
        <v>77</v>
      </c>
      <c r="P64" s="20" t="s">
        <v>77</v>
      </c>
      <c r="Q64" s="25"/>
      <c r="R64" s="20" t="s">
        <v>77</v>
      </c>
      <c r="S64" s="26"/>
      <c r="T64" s="6" t="s">
        <v>77</v>
      </c>
      <c r="U64" s="26"/>
    </row>
    <row r="65" spans="1:21" s="78" customFormat="1" ht="114" customHeight="1" x14ac:dyDescent="0.35">
      <c r="A65" s="241"/>
      <c r="B65" s="242"/>
      <c r="C65" s="71" t="s">
        <v>79</v>
      </c>
      <c r="D65" s="241" t="s">
        <v>79</v>
      </c>
      <c r="E65" s="72" t="s">
        <v>118</v>
      </c>
      <c r="F65" s="338" t="s">
        <v>239</v>
      </c>
      <c r="G65" s="339"/>
      <c r="H65" s="339"/>
      <c r="I65" s="339"/>
      <c r="J65" s="339"/>
      <c r="K65" s="339"/>
      <c r="L65" s="339"/>
      <c r="M65" s="339"/>
      <c r="N65" s="340"/>
      <c r="O65" s="74"/>
      <c r="P65" s="74">
        <v>500</v>
      </c>
      <c r="Q65" s="405" t="s">
        <v>243</v>
      </c>
      <c r="R65" s="74"/>
      <c r="S65" s="260"/>
      <c r="T65" s="76"/>
      <c r="U65" s="77"/>
    </row>
    <row r="66" spans="1:21" s="78" customFormat="1" ht="40.5" customHeight="1" x14ac:dyDescent="0.35">
      <c r="A66" s="241"/>
      <c r="B66" s="242"/>
      <c r="C66" s="71"/>
      <c r="D66" s="241"/>
      <c r="E66" s="72"/>
      <c r="F66" s="338"/>
      <c r="G66" s="339"/>
      <c r="H66" s="339"/>
      <c r="I66" s="339"/>
      <c r="J66" s="339"/>
      <c r="K66" s="339"/>
      <c r="L66" s="339"/>
      <c r="M66" s="339"/>
      <c r="N66" s="340"/>
      <c r="O66" s="74"/>
      <c r="P66" s="74"/>
      <c r="Q66" s="75"/>
      <c r="R66" s="74"/>
      <c r="S66" s="77"/>
      <c r="T66" s="76"/>
      <c r="U66" s="77"/>
    </row>
    <row r="67" spans="1:21" s="78" customFormat="1" ht="40.5" customHeight="1" x14ac:dyDescent="0.35">
      <c r="A67" s="241"/>
      <c r="B67" s="242"/>
      <c r="C67" s="71"/>
      <c r="D67" s="241"/>
      <c r="E67" s="72"/>
      <c r="F67" s="338"/>
      <c r="G67" s="339"/>
      <c r="H67" s="339"/>
      <c r="I67" s="339"/>
      <c r="J67" s="339"/>
      <c r="K67" s="339"/>
      <c r="L67" s="339"/>
      <c r="M67" s="339"/>
      <c r="N67" s="340"/>
      <c r="O67" s="74"/>
      <c r="P67" s="74"/>
      <c r="Q67" s="75"/>
      <c r="R67" s="74"/>
      <c r="S67" s="77"/>
      <c r="T67" s="76"/>
      <c r="U67" s="77"/>
    </row>
    <row r="68" spans="1:21" s="78" customFormat="1" ht="40.5" customHeight="1" x14ac:dyDescent="0.35">
      <c r="A68" s="241"/>
      <c r="B68" s="242"/>
      <c r="C68" s="71"/>
      <c r="D68" s="241"/>
      <c r="E68" s="72"/>
      <c r="F68" s="338"/>
      <c r="G68" s="339"/>
      <c r="H68" s="339"/>
      <c r="I68" s="339"/>
      <c r="J68" s="339"/>
      <c r="K68" s="339"/>
      <c r="L68" s="339"/>
      <c r="M68" s="339"/>
      <c r="N68" s="340"/>
      <c r="O68" s="74"/>
      <c r="P68" s="74"/>
      <c r="Q68" s="75"/>
      <c r="R68" s="74"/>
      <c r="S68" s="77"/>
      <c r="T68" s="76"/>
      <c r="U68" s="77"/>
    </row>
    <row r="69" spans="1:21" s="78" customFormat="1" ht="40.5" customHeight="1" x14ac:dyDescent="0.35">
      <c r="A69" s="241"/>
      <c r="B69" s="242"/>
      <c r="C69" s="71"/>
      <c r="D69" s="241"/>
      <c r="E69" s="72"/>
      <c r="F69" s="338"/>
      <c r="G69" s="339"/>
      <c r="H69" s="339"/>
      <c r="I69" s="339"/>
      <c r="J69" s="339"/>
      <c r="K69" s="339"/>
      <c r="L69" s="339"/>
      <c r="M69" s="339"/>
      <c r="N69" s="340"/>
      <c r="O69" s="74"/>
      <c r="P69" s="74"/>
      <c r="Q69" s="75"/>
      <c r="R69" s="74"/>
      <c r="S69" s="77"/>
      <c r="T69" s="76"/>
      <c r="U69" s="77"/>
    </row>
    <row r="70" spans="1:21" s="78" customFormat="1" ht="40.5" customHeight="1" x14ac:dyDescent="0.35">
      <c r="A70" s="241"/>
      <c r="B70" s="242"/>
      <c r="C70" s="71"/>
      <c r="D70" s="241"/>
      <c r="E70" s="72"/>
      <c r="F70" s="338"/>
      <c r="G70" s="339"/>
      <c r="H70" s="339"/>
      <c r="I70" s="339"/>
      <c r="J70" s="339"/>
      <c r="K70" s="339"/>
      <c r="L70" s="339"/>
      <c r="M70" s="339"/>
      <c r="N70" s="340"/>
      <c r="O70" s="74"/>
      <c r="P70" s="74"/>
      <c r="Q70" s="75"/>
      <c r="R70" s="74"/>
      <c r="S70" s="77"/>
      <c r="T70" s="76"/>
      <c r="U70" s="77"/>
    </row>
    <row r="71" spans="1:21" s="78" customFormat="1" ht="40.5" customHeight="1" x14ac:dyDescent="0.35">
      <c r="A71" s="241"/>
      <c r="B71" s="242"/>
      <c r="C71" s="71"/>
      <c r="D71" s="241"/>
      <c r="E71" s="72"/>
      <c r="F71" s="338"/>
      <c r="G71" s="339"/>
      <c r="H71" s="339"/>
      <c r="I71" s="339"/>
      <c r="J71" s="339"/>
      <c r="K71" s="339"/>
      <c r="L71" s="339"/>
      <c r="M71" s="339"/>
      <c r="N71" s="340"/>
      <c r="O71" s="74"/>
      <c r="P71" s="74"/>
      <c r="Q71" s="75"/>
      <c r="R71" s="74"/>
      <c r="S71" s="77"/>
      <c r="T71" s="76"/>
      <c r="U71" s="77"/>
    </row>
    <row r="72" spans="1:21" s="78" customFormat="1" ht="40.5" customHeight="1" x14ac:dyDescent="0.35">
      <c r="A72" s="81"/>
      <c r="B72" s="82"/>
      <c r="C72" s="83"/>
      <c r="D72" s="81"/>
      <c r="E72" s="84"/>
      <c r="F72" s="338"/>
      <c r="G72" s="339"/>
      <c r="H72" s="339"/>
      <c r="I72" s="339"/>
      <c r="J72" s="339"/>
      <c r="K72" s="339"/>
      <c r="L72" s="339"/>
      <c r="M72" s="339"/>
      <c r="N72" s="340"/>
      <c r="O72" s="85"/>
      <c r="P72" s="85"/>
      <c r="Q72" s="86"/>
      <c r="R72" s="85"/>
      <c r="S72" s="87"/>
      <c r="T72" s="88"/>
      <c r="U72" s="87"/>
    </row>
    <row r="73" spans="1:21" s="33" customFormat="1" x14ac:dyDescent="0.35">
      <c r="M73" s="33" t="s">
        <v>89</v>
      </c>
      <c r="N73" s="28"/>
      <c r="O73" s="34">
        <f>SUM(O65:O72)</f>
        <v>0</v>
      </c>
      <c r="P73" s="28">
        <f>SUM(P65:P72)</f>
        <v>500</v>
      </c>
      <c r="Q73" s="31"/>
      <c r="R73" s="28">
        <f>SUM(R65:R72)</f>
        <v>0</v>
      </c>
      <c r="S73" s="31"/>
      <c r="T73" s="65">
        <f>SUM(T65:T72)</f>
        <v>0</v>
      </c>
      <c r="U73" s="31"/>
    </row>
    <row r="74" spans="1:21" s="1" customFormat="1" x14ac:dyDescent="0.35">
      <c r="N74" s="32"/>
      <c r="O74" s="32"/>
      <c r="P74" s="32"/>
      <c r="Q74" s="22"/>
      <c r="R74" s="32"/>
      <c r="S74" s="22"/>
      <c r="T74" s="66"/>
      <c r="U74" s="22"/>
    </row>
    <row r="75" spans="1:21" s="115" customFormat="1" ht="34.5" customHeight="1" x14ac:dyDescent="0.35">
      <c r="A75" s="109" t="s">
        <v>90</v>
      </c>
      <c r="B75" s="110"/>
      <c r="C75" s="110"/>
      <c r="D75" s="110"/>
      <c r="E75" s="111"/>
      <c r="F75" s="111"/>
      <c r="G75" s="111"/>
      <c r="H75" s="111"/>
      <c r="I75" s="111"/>
      <c r="J75" s="111"/>
      <c r="K75" s="111"/>
      <c r="L75" s="111"/>
      <c r="M75" s="111"/>
      <c r="N75" s="112"/>
      <c r="O75" s="232" t="s">
        <v>68</v>
      </c>
      <c r="P75" s="113" t="s">
        <v>69</v>
      </c>
      <c r="Q75" s="114" t="s">
        <v>70</v>
      </c>
      <c r="R75" s="113" t="s">
        <v>71</v>
      </c>
      <c r="S75" s="114" t="s">
        <v>70</v>
      </c>
      <c r="T75" s="113" t="s">
        <v>72</v>
      </c>
      <c r="U75" s="114" t="s">
        <v>70</v>
      </c>
    </row>
    <row r="76" spans="1:21" x14ac:dyDescent="0.35">
      <c r="A76" s="53"/>
      <c r="B76" s="54"/>
      <c r="C76" s="23" t="s">
        <v>73</v>
      </c>
      <c r="D76" s="23" t="s">
        <v>74</v>
      </c>
      <c r="E76" s="57" t="s">
        <v>75</v>
      </c>
      <c r="F76" s="27" t="s">
        <v>76</v>
      </c>
      <c r="G76" s="243"/>
      <c r="H76" s="243"/>
      <c r="I76" s="243"/>
      <c r="J76" s="243"/>
      <c r="K76" s="243"/>
      <c r="L76" s="243"/>
      <c r="M76" s="243"/>
      <c r="N76" s="243"/>
      <c r="O76" s="20" t="s">
        <v>77</v>
      </c>
      <c r="P76" s="20" t="s">
        <v>77</v>
      </c>
      <c r="Q76" s="25"/>
      <c r="R76" s="20" t="s">
        <v>77</v>
      </c>
      <c r="S76" s="26"/>
      <c r="T76" s="6" t="s">
        <v>77</v>
      </c>
      <c r="U76" s="26"/>
    </row>
    <row r="77" spans="1:21" s="78" customFormat="1" ht="409.5" customHeight="1" x14ac:dyDescent="0.35">
      <c r="A77" s="241"/>
      <c r="B77" s="242"/>
      <c r="C77" s="252" t="s">
        <v>91</v>
      </c>
      <c r="D77" s="253" t="s">
        <v>79</v>
      </c>
      <c r="E77" s="253" t="s">
        <v>121</v>
      </c>
      <c r="F77" s="373" t="s">
        <v>229</v>
      </c>
      <c r="G77" s="374"/>
      <c r="H77" s="374"/>
      <c r="I77" s="374"/>
      <c r="J77" s="374"/>
      <c r="K77" s="374"/>
      <c r="L77" s="374"/>
      <c r="M77" s="374"/>
      <c r="N77" s="375"/>
      <c r="O77" s="254">
        <v>250</v>
      </c>
      <c r="P77" s="257">
        <v>500</v>
      </c>
      <c r="Q77" s="251" t="s">
        <v>237</v>
      </c>
      <c r="R77" s="74"/>
      <c r="S77" s="77"/>
      <c r="T77" s="76"/>
      <c r="U77" s="77"/>
    </row>
    <row r="78" spans="1:21" s="78" customFormat="1" ht="101.25" customHeight="1" x14ac:dyDescent="0.35">
      <c r="A78" s="241"/>
      <c r="B78" s="242"/>
      <c r="C78" s="252" t="s">
        <v>91</v>
      </c>
      <c r="D78" s="253" t="s">
        <v>91</v>
      </c>
      <c r="E78" s="253" t="s">
        <v>122</v>
      </c>
      <c r="F78" s="373" t="s">
        <v>230</v>
      </c>
      <c r="G78" s="374"/>
      <c r="H78" s="374"/>
      <c r="I78" s="374"/>
      <c r="J78" s="374"/>
      <c r="K78" s="374"/>
      <c r="L78" s="374"/>
      <c r="M78" s="374"/>
      <c r="N78" s="375"/>
      <c r="O78" s="254">
        <v>1200</v>
      </c>
      <c r="P78" s="254">
        <v>1233</v>
      </c>
      <c r="Q78" s="251" t="s">
        <v>219</v>
      </c>
      <c r="R78" s="74"/>
      <c r="S78" s="77"/>
      <c r="T78" s="76"/>
      <c r="U78" s="77"/>
    </row>
    <row r="79" spans="1:21" s="78" customFormat="1" ht="37.5" customHeight="1" x14ac:dyDescent="0.35">
      <c r="A79" s="241"/>
      <c r="B79" s="242"/>
      <c r="C79" s="71"/>
      <c r="D79" s="241"/>
      <c r="E79" s="72"/>
      <c r="F79" s="338"/>
      <c r="G79" s="339"/>
      <c r="H79" s="339"/>
      <c r="I79" s="339"/>
      <c r="J79" s="339"/>
      <c r="K79" s="339"/>
      <c r="L79" s="339"/>
      <c r="M79" s="339"/>
      <c r="N79" s="340"/>
      <c r="O79" s="74"/>
      <c r="P79" s="74"/>
      <c r="Q79" s="75"/>
      <c r="R79" s="74"/>
      <c r="S79" s="77"/>
      <c r="T79" s="76"/>
      <c r="U79" s="77"/>
    </row>
    <row r="80" spans="1:21" s="78" customFormat="1" ht="37.5" customHeight="1" x14ac:dyDescent="0.35">
      <c r="A80" s="241"/>
      <c r="B80" s="242"/>
      <c r="C80" s="71"/>
      <c r="D80" s="241"/>
      <c r="E80" s="72"/>
      <c r="F80" s="338"/>
      <c r="G80" s="339"/>
      <c r="H80" s="339"/>
      <c r="I80" s="339"/>
      <c r="J80" s="339"/>
      <c r="K80" s="339"/>
      <c r="L80" s="339"/>
      <c r="M80" s="339"/>
      <c r="N80" s="340"/>
      <c r="O80" s="74"/>
      <c r="P80" s="74"/>
      <c r="Q80" s="75"/>
      <c r="R80" s="74"/>
      <c r="S80" s="77"/>
      <c r="T80" s="76"/>
      <c r="U80" s="77"/>
    </row>
    <row r="81" spans="1:21" s="78" customFormat="1" ht="37.5" customHeight="1" x14ac:dyDescent="0.35">
      <c r="A81" s="241"/>
      <c r="B81" s="242"/>
      <c r="C81" s="71"/>
      <c r="D81" s="241"/>
      <c r="E81" s="72"/>
      <c r="F81" s="338"/>
      <c r="G81" s="339"/>
      <c r="H81" s="339"/>
      <c r="I81" s="339"/>
      <c r="J81" s="339"/>
      <c r="K81" s="339"/>
      <c r="L81" s="339"/>
      <c r="M81" s="339"/>
      <c r="N81" s="340"/>
      <c r="O81" s="74"/>
      <c r="P81" s="74"/>
      <c r="Q81" s="75"/>
      <c r="R81" s="74"/>
      <c r="S81" s="77"/>
      <c r="T81" s="76"/>
      <c r="U81" s="77"/>
    </row>
    <row r="82" spans="1:21" s="78" customFormat="1" ht="37.5" customHeight="1" x14ac:dyDescent="0.35">
      <c r="A82" s="241"/>
      <c r="B82" s="242"/>
      <c r="C82" s="71"/>
      <c r="D82" s="241"/>
      <c r="E82" s="72"/>
      <c r="F82" s="338"/>
      <c r="G82" s="339"/>
      <c r="H82" s="339"/>
      <c r="I82" s="339"/>
      <c r="J82" s="339"/>
      <c r="K82" s="339"/>
      <c r="L82" s="339"/>
      <c r="M82" s="339"/>
      <c r="N82" s="340"/>
      <c r="O82" s="74"/>
      <c r="P82" s="74"/>
      <c r="Q82" s="75"/>
      <c r="R82" s="74"/>
      <c r="S82" s="77"/>
      <c r="T82" s="76"/>
      <c r="U82" s="77"/>
    </row>
    <row r="83" spans="1:21" s="78" customFormat="1" ht="37.5" customHeight="1" x14ac:dyDescent="0.35">
      <c r="A83" s="241"/>
      <c r="B83" s="242"/>
      <c r="C83" s="71"/>
      <c r="D83" s="241"/>
      <c r="E83" s="72"/>
      <c r="F83" s="338"/>
      <c r="G83" s="339"/>
      <c r="H83" s="339"/>
      <c r="I83" s="339"/>
      <c r="J83" s="339"/>
      <c r="K83" s="339"/>
      <c r="L83" s="339"/>
      <c r="M83" s="339"/>
      <c r="N83" s="340"/>
      <c r="O83" s="74"/>
      <c r="P83" s="74"/>
      <c r="Q83" s="75"/>
      <c r="R83" s="74"/>
      <c r="S83" s="77"/>
      <c r="T83" s="76"/>
      <c r="U83" s="77"/>
    </row>
    <row r="84" spans="1:21" s="78" customFormat="1" ht="37.5" customHeight="1" x14ac:dyDescent="0.35">
      <c r="A84" s="241"/>
      <c r="B84" s="242"/>
      <c r="C84" s="71"/>
      <c r="D84" s="241"/>
      <c r="E84" s="72"/>
      <c r="F84" s="338"/>
      <c r="G84" s="339"/>
      <c r="H84" s="339"/>
      <c r="I84" s="339"/>
      <c r="J84" s="339"/>
      <c r="K84" s="339"/>
      <c r="L84" s="339"/>
      <c r="M84" s="339"/>
      <c r="N84" s="340"/>
      <c r="O84" s="74"/>
      <c r="P84" s="74"/>
      <c r="Q84" s="75"/>
      <c r="R84" s="74"/>
      <c r="S84" s="77"/>
      <c r="T84" s="76"/>
      <c r="U84" s="77"/>
    </row>
    <row r="85" spans="1:21" s="78" customFormat="1" ht="37.5" customHeight="1" x14ac:dyDescent="0.35">
      <c r="A85" s="241"/>
      <c r="B85" s="242"/>
      <c r="C85" s="71"/>
      <c r="D85" s="241"/>
      <c r="E85" s="72"/>
      <c r="F85" s="338"/>
      <c r="G85" s="339"/>
      <c r="H85" s="339"/>
      <c r="I85" s="339"/>
      <c r="J85" s="339"/>
      <c r="K85" s="339"/>
      <c r="L85" s="339"/>
      <c r="M85" s="339"/>
      <c r="N85" s="340"/>
      <c r="O85" s="74"/>
      <c r="P85" s="74"/>
      <c r="Q85" s="75"/>
      <c r="R85" s="74"/>
      <c r="S85" s="77"/>
      <c r="T85" s="76"/>
      <c r="U85" s="77"/>
    </row>
    <row r="86" spans="1:21" s="78" customFormat="1" ht="37.5" customHeight="1" x14ac:dyDescent="0.35">
      <c r="A86" s="241"/>
      <c r="B86" s="242"/>
      <c r="C86" s="71"/>
      <c r="D86" s="241"/>
      <c r="E86" s="72"/>
      <c r="F86" s="338"/>
      <c r="G86" s="339"/>
      <c r="H86" s="339"/>
      <c r="I86" s="339"/>
      <c r="J86" s="339"/>
      <c r="K86" s="339"/>
      <c r="L86" s="339"/>
      <c r="M86" s="339"/>
      <c r="N86" s="340"/>
      <c r="O86" s="74"/>
      <c r="P86" s="74"/>
      <c r="Q86" s="75"/>
      <c r="R86" s="74"/>
      <c r="S86" s="77"/>
      <c r="T86" s="76"/>
      <c r="U86" s="77"/>
    </row>
    <row r="87" spans="1:21" s="78" customFormat="1" ht="37.5" customHeight="1" x14ac:dyDescent="0.35">
      <c r="A87" s="241"/>
      <c r="B87" s="242"/>
      <c r="C87" s="71"/>
      <c r="D87" s="241"/>
      <c r="E87" s="72"/>
      <c r="F87" s="338"/>
      <c r="G87" s="339"/>
      <c r="H87" s="339"/>
      <c r="I87" s="339"/>
      <c r="J87" s="339"/>
      <c r="K87" s="339"/>
      <c r="L87" s="339"/>
      <c r="M87" s="339"/>
      <c r="N87" s="340"/>
      <c r="O87" s="74"/>
      <c r="P87" s="74"/>
      <c r="Q87" s="75"/>
      <c r="R87" s="74"/>
      <c r="S87" s="77"/>
      <c r="T87" s="76"/>
      <c r="U87" s="77"/>
    </row>
    <row r="88" spans="1:21" s="78" customFormat="1" ht="37.5" customHeight="1" x14ac:dyDescent="0.35">
      <c r="A88" s="241"/>
      <c r="B88" s="242"/>
      <c r="C88" s="71"/>
      <c r="D88" s="241"/>
      <c r="E88" s="72"/>
      <c r="F88" s="338"/>
      <c r="G88" s="339"/>
      <c r="H88" s="339"/>
      <c r="I88" s="339"/>
      <c r="J88" s="339"/>
      <c r="K88" s="339"/>
      <c r="L88" s="339"/>
      <c r="M88" s="339"/>
      <c r="N88" s="340"/>
      <c r="O88" s="74"/>
      <c r="P88" s="74"/>
      <c r="Q88" s="75"/>
      <c r="R88" s="74"/>
      <c r="S88" s="77"/>
      <c r="T88" s="76"/>
      <c r="U88" s="77"/>
    </row>
    <row r="89" spans="1:21" s="78" customFormat="1" ht="37.5" customHeight="1" x14ac:dyDescent="0.35">
      <c r="A89" s="241"/>
      <c r="B89" s="242"/>
      <c r="C89" s="71"/>
      <c r="D89" s="241"/>
      <c r="E89" s="72"/>
      <c r="F89" s="338"/>
      <c r="G89" s="339"/>
      <c r="H89" s="339"/>
      <c r="I89" s="339"/>
      <c r="J89" s="339"/>
      <c r="K89" s="339"/>
      <c r="L89" s="339"/>
      <c r="M89" s="339"/>
      <c r="N89" s="340"/>
      <c r="O89" s="74"/>
      <c r="P89" s="74"/>
      <c r="Q89" s="75"/>
      <c r="R89" s="74"/>
      <c r="S89" s="77"/>
      <c r="T89" s="76"/>
      <c r="U89" s="77"/>
    </row>
    <row r="90" spans="1:21" s="1" customFormat="1" x14ac:dyDescent="0.35">
      <c r="L90" s="45" t="s">
        <v>92</v>
      </c>
      <c r="M90" s="45"/>
      <c r="N90" s="45"/>
      <c r="O90" s="29">
        <f>SUM(O77:O89)</f>
        <v>1450</v>
      </c>
      <c r="P90" s="29">
        <f t="shared" ref="P90:T90" si="0">SUM(P77:P89)</f>
        <v>1733</v>
      </c>
      <c r="Q90" s="29"/>
      <c r="R90" s="29">
        <f t="shared" si="0"/>
        <v>0</v>
      </c>
      <c r="S90" s="29"/>
      <c r="T90" s="30">
        <f t="shared" si="0"/>
        <v>0</v>
      </c>
      <c r="U90" s="29"/>
    </row>
    <row r="92" spans="1:21" s="93" customFormat="1" ht="37.5" customHeight="1" x14ac:dyDescent="0.35">
      <c r="A92" s="116" t="s">
        <v>93</v>
      </c>
      <c r="B92" s="117"/>
      <c r="C92" s="117"/>
      <c r="D92" s="117"/>
      <c r="E92" s="117"/>
      <c r="F92" s="117"/>
      <c r="G92" s="117"/>
      <c r="H92" s="117"/>
      <c r="I92" s="117"/>
      <c r="J92" s="117"/>
      <c r="K92" s="117"/>
      <c r="L92" s="117"/>
      <c r="M92" s="117"/>
      <c r="N92" s="118"/>
      <c r="O92" s="119" t="s">
        <v>68</v>
      </c>
      <c r="P92" s="119" t="s">
        <v>69</v>
      </c>
      <c r="Q92" s="120" t="s">
        <v>70</v>
      </c>
      <c r="R92" s="119" t="s">
        <v>71</v>
      </c>
      <c r="S92" s="120" t="s">
        <v>70</v>
      </c>
      <c r="T92" s="119" t="s">
        <v>72</v>
      </c>
      <c r="U92" s="120" t="s">
        <v>70</v>
      </c>
    </row>
    <row r="93" spans="1:21" x14ac:dyDescent="0.35">
      <c r="A93" s="53"/>
      <c r="B93" s="54"/>
      <c r="C93" s="23" t="s">
        <v>73</v>
      </c>
      <c r="D93" s="23" t="s">
        <v>74</v>
      </c>
      <c r="E93" s="57" t="s">
        <v>75</v>
      </c>
      <c r="F93" s="243" t="s">
        <v>76</v>
      </c>
      <c r="G93" s="243"/>
      <c r="H93" s="243"/>
      <c r="I93" s="243"/>
      <c r="J93" s="243"/>
      <c r="K93" s="243"/>
      <c r="L93" s="243"/>
      <c r="M93" s="243"/>
      <c r="N93" s="243"/>
      <c r="O93" s="20" t="s">
        <v>77</v>
      </c>
      <c r="P93" s="27" t="s">
        <v>77</v>
      </c>
      <c r="Q93" s="25"/>
      <c r="R93" s="27" t="s">
        <v>77</v>
      </c>
      <c r="S93" s="26"/>
      <c r="T93" s="67" t="s">
        <v>77</v>
      </c>
      <c r="U93" s="26"/>
    </row>
    <row r="94" spans="1:21" s="78" customFormat="1" ht="36" customHeight="1" x14ac:dyDescent="0.35">
      <c r="A94" s="241"/>
      <c r="B94" s="242"/>
      <c r="C94" s="71" t="s">
        <v>78</v>
      </c>
      <c r="D94" s="71" t="s">
        <v>79</v>
      </c>
      <c r="E94" s="72" t="s">
        <v>123</v>
      </c>
      <c r="F94" s="351" t="s">
        <v>231</v>
      </c>
      <c r="G94" s="352"/>
      <c r="H94" s="352"/>
      <c r="I94" s="352"/>
      <c r="J94" s="352"/>
      <c r="K94" s="352"/>
      <c r="L94" s="352"/>
      <c r="M94" s="352"/>
      <c r="N94" s="353"/>
      <c r="O94" s="74">
        <v>280</v>
      </c>
      <c r="P94" s="74">
        <v>280</v>
      </c>
      <c r="Q94" s="75"/>
      <c r="R94" s="73"/>
      <c r="S94" s="77"/>
      <c r="T94" s="89"/>
      <c r="U94" s="77"/>
    </row>
    <row r="95" spans="1:21" s="78" customFormat="1" ht="36" customHeight="1" x14ac:dyDescent="0.35">
      <c r="A95" s="241"/>
      <c r="B95" s="242"/>
      <c r="C95" s="71"/>
      <c r="D95" s="71"/>
      <c r="E95" s="72"/>
      <c r="F95" s="338"/>
      <c r="G95" s="339"/>
      <c r="H95" s="339"/>
      <c r="I95" s="339"/>
      <c r="J95" s="339"/>
      <c r="K95" s="339"/>
      <c r="L95" s="339"/>
      <c r="M95" s="339"/>
      <c r="N95" s="340"/>
      <c r="O95" s="74"/>
      <c r="P95" s="73"/>
      <c r="Q95" s="75"/>
      <c r="R95" s="73"/>
      <c r="S95" s="77"/>
      <c r="T95" s="89"/>
      <c r="U95" s="77"/>
    </row>
    <row r="96" spans="1:21" s="78" customFormat="1" ht="36" customHeight="1" x14ac:dyDescent="0.35">
      <c r="A96" s="241"/>
      <c r="B96" s="242"/>
      <c r="C96" s="71"/>
      <c r="D96" s="71"/>
      <c r="E96" s="72"/>
      <c r="F96" s="338"/>
      <c r="G96" s="339"/>
      <c r="H96" s="339"/>
      <c r="I96" s="339"/>
      <c r="J96" s="339"/>
      <c r="K96" s="339"/>
      <c r="L96" s="339"/>
      <c r="M96" s="339"/>
      <c r="N96" s="340"/>
      <c r="O96" s="74"/>
      <c r="P96" s="73"/>
      <c r="Q96" s="75"/>
      <c r="R96" s="73"/>
      <c r="S96" s="77"/>
      <c r="T96" s="89"/>
      <c r="U96" s="77"/>
    </row>
    <row r="97" spans="1:21" s="78" customFormat="1" ht="36" customHeight="1" x14ac:dyDescent="0.35">
      <c r="A97" s="241"/>
      <c r="B97" s="242"/>
      <c r="C97" s="71"/>
      <c r="D97" s="71"/>
      <c r="E97" s="72"/>
      <c r="F97" s="338"/>
      <c r="G97" s="339"/>
      <c r="H97" s="339"/>
      <c r="I97" s="339"/>
      <c r="J97" s="339"/>
      <c r="K97" s="339"/>
      <c r="L97" s="339"/>
      <c r="M97" s="339"/>
      <c r="N97" s="340"/>
      <c r="O97" s="74"/>
      <c r="P97" s="73"/>
      <c r="Q97" s="75"/>
      <c r="R97" s="73"/>
      <c r="S97" s="77"/>
      <c r="T97" s="89"/>
      <c r="U97" s="77"/>
    </row>
    <row r="98" spans="1:21" s="78" customFormat="1" ht="36" customHeight="1" x14ac:dyDescent="0.35">
      <c r="A98" s="241"/>
      <c r="B98" s="242"/>
      <c r="C98" s="71"/>
      <c r="D98" s="71"/>
      <c r="E98" s="72"/>
      <c r="F98" s="338"/>
      <c r="G98" s="339"/>
      <c r="H98" s="339"/>
      <c r="I98" s="339"/>
      <c r="J98" s="339"/>
      <c r="K98" s="339"/>
      <c r="L98" s="339"/>
      <c r="M98" s="339"/>
      <c r="N98" s="340"/>
      <c r="O98" s="74"/>
      <c r="P98" s="73"/>
      <c r="Q98" s="75"/>
      <c r="R98" s="73"/>
      <c r="S98" s="77"/>
      <c r="T98" s="89"/>
      <c r="U98" s="77"/>
    </row>
    <row r="99" spans="1:21" s="78" customFormat="1" ht="36" customHeight="1" x14ac:dyDescent="0.35">
      <c r="A99" s="241"/>
      <c r="B99" s="242"/>
      <c r="C99" s="71"/>
      <c r="D99" s="71"/>
      <c r="E99" s="72"/>
      <c r="F99" s="338"/>
      <c r="G99" s="339"/>
      <c r="H99" s="339"/>
      <c r="I99" s="339"/>
      <c r="J99" s="339"/>
      <c r="K99" s="339"/>
      <c r="L99" s="339"/>
      <c r="M99" s="339"/>
      <c r="N99" s="340"/>
      <c r="O99" s="74"/>
      <c r="P99" s="73"/>
      <c r="Q99" s="75"/>
      <c r="R99" s="73"/>
      <c r="S99" s="77"/>
      <c r="T99" s="89"/>
      <c r="U99" s="77"/>
    </row>
    <row r="100" spans="1:21" s="78" customFormat="1" ht="36" customHeight="1" x14ac:dyDescent="0.35">
      <c r="A100" s="241"/>
      <c r="B100" s="242"/>
      <c r="C100" s="71"/>
      <c r="D100" s="71"/>
      <c r="E100" s="72"/>
      <c r="F100" s="338"/>
      <c r="G100" s="339"/>
      <c r="H100" s="339"/>
      <c r="I100" s="339"/>
      <c r="J100" s="339"/>
      <c r="K100" s="339"/>
      <c r="L100" s="339"/>
      <c r="M100" s="339"/>
      <c r="N100" s="340"/>
      <c r="O100" s="74"/>
      <c r="P100" s="73"/>
      <c r="Q100" s="75"/>
      <c r="R100" s="73"/>
      <c r="S100" s="77"/>
      <c r="T100" s="89"/>
      <c r="U100" s="77"/>
    </row>
    <row r="101" spans="1:21" s="78" customFormat="1" ht="36" customHeight="1" x14ac:dyDescent="0.35">
      <c r="A101" s="241"/>
      <c r="B101" s="242"/>
      <c r="C101" s="71"/>
      <c r="D101" s="71"/>
      <c r="E101" s="72"/>
      <c r="F101" s="338"/>
      <c r="G101" s="339"/>
      <c r="H101" s="339"/>
      <c r="I101" s="339"/>
      <c r="J101" s="339"/>
      <c r="K101" s="339"/>
      <c r="L101" s="339"/>
      <c r="M101" s="339"/>
      <c r="N101" s="340"/>
      <c r="O101" s="74"/>
      <c r="P101" s="73"/>
      <c r="Q101" s="75"/>
      <c r="R101" s="73"/>
      <c r="S101" s="77"/>
      <c r="T101" s="89"/>
      <c r="U101" s="77"/>
    </row>
    <row r="102" spans="1:21" s="78" customFormat="1" ht="36" customHeight="1" x14ac:dyDescent="0.35">
      <c r="A102" s="241"/>
      <c r="B102" s="242"/>
      <c r="C102" s="71"/>
      <c r="D102" s="71"/>
      <c r="E102" s="72"/>
      <c r="F102" s="338"/>
      <c r="G102" s="339"/>
      <c r="H102" s="339"/>
      <c r="I102" s="339"/>
      <c r="J102" s="339"/>
      <c r="K102" s="339"/>
      <c r="L102" s="339"/>
      <c r="M102" s="339"/>
      <c r="N102" s="340"/>
      <c r="O102" s="74"/>
      <c r="P102" s="73"/>
      <c r="Q102" s="75"/>
      <c r="R102" s="73"/>
      <c r="S102" s="77"/>
      <c r="T102" s="89"/>
      <c r="U102" s="77"/>
    </row>
    <row r="103" spans="1:21" s="78" customFormat="1" ht="36" customHeight="1" x14ac:dyDescent="0.35">
      <c r="A103" s="241"/>
      <c r="B103" s="242"/>
      <c r="C103" s="71"/>
      <c r="D103" s="71"/>
      <c r="E103" s="72"/>
      <c r="F103" s="338"/>
      <c r="G103" s="339"/>
      <c r="H103" s="339"/>
      <c r="I103" s="339"/>
      <c r="J103" s="339"/>
      <c r="K103" s="339"/>
      <c r="L103" s="339"/>
      <c r="M103" s="339"/>
      <c r="N103" s="340"/>
      <c r="O103" s="74"/>
      <c r="P103" s="73"/>
      <c r="Q103" s="75"/>
      <c r="R103" s="73"/>
      <c r="S103" s="77"/>
      <c r="T103" s="89"/>
      <c r="U103" s="77"/>
    </row>
    <row r="104" spans="1:21" s="78" customFormat="1" ht="36" customHeight="1" x14ac:dyDescent="0.35">
      <c r="A104" s="241"/>
      <c r="B104" s="242"/>
      <c r="C104" s="71"/>
      <c r="D104" s="71"/>
      <c r="E104" s="72"/>
      <c r="F104" s="338"/>
      <c r="G104" s="339"/>
      <c r="H104" s="339"/>
      <c r="I104" s="339"/>
      <c r="J104" s="339"/>
      <c r="K104" s="339"/>
      <c r="L104" s="339"/>
      <c r="M104" s="339"/>
      <c r="N104" s="340"/>
      <c r="O104" s="74"/>
      <c r="P104" s="73"/>
      <c r="Q104" s="86"/>
      <c r="R104" s="73"/>
      <c r="S104" s="87"/>
      <c r="T104" s="89"/>
      <c r="U104" s="77"/>
    </row>
    <row r="105" spans="1:21" s="1" customFormat="1" x14ac:dyDescent="0.35">
      <c r="L105" s="45" t="s">
        <v>95</v>
      </c>
      <c r="M105" s="45"/>
      <c r="N105" s="45"/>
      <c r="O105" s="29">
        <f>SUM(O94:O104)</f>
        <v>280</v>
      </c>
      <c r="P105" s="29">
        <f>SUM(P94:P104)</f>
        <v>280</v>
      </c>
      <c r="Q105" s="31"/>
      <c r="R105" s="29">
        <f>SUM(R94:R104)</f>
        <v>0</v>
      </c>
      <c r="S105" s="31"/>
      <c r="T105" s="30">
        <f>SUM(T94:T104)</f>
        <v>0</v>
      </c>
      <c r="U105" s="25"/>
    </row>
    <row r="107" spans="1:21" s="93" customFormat="1" ht="37.5" customHeight="1" x14ac:dyDescent="0.35">
      <c r="A107" s="121" t="s">
        <v>96</v>
      </c>
      <c r="B107" s="122"/>
      <c r="C107" s="122"/>
      <c r="D107" s="122"/>
      <c r="E107" s="122"/>
      <c r="F107" s="122"/>
      <c r="G107" s="122"/>
      <c r="H107" s="122"/>
      <c r="I107" s="122"/>
      <c r="J107" s="122"/>
      <c r="K107" s="122"/>
      <c r="L107" s="122"/>
      <c r="M107" s="122"/>
      <c r="N107" s="123"/>
      <c r="O107" s="124" t="s">
        <v>68</v>
      </c>
      <c r="P107" s="124" t="s">
        <v>69</v>
      </c>
      <c r="Q107" s="125" t="s">
        <v>70</v>
      </c>
      <c r="R107" s="124" t="s">
        <v>71</v>
      </c>
      <c r="S107" s="125" t="s">
        <v>70</v>
      </c>
      <c r="T107" s="124" t="s">
        <v>72</v>
      </c>
      <c r="U107" s="125" t="s">
        <v>70</v>
      </c>
    </row>
    <row r="108" spans="1:21" x14ac:dyDescent="0.35">
      <c r="A108" s="53"/>
      <c r="B108" s="54"/>
      <c r="C108" s="23" t="s">
        <v>73</v>
      </c>
      <c r="D108" s="23" t="s">
        <v>74</v>
      </c>
      <c r="E108" s="57" t="s">
        <v>75</v>
      </c>
      <c r="F108" s="243" t="s">
        <v>76</v>
      </c>
      <c r="G108" s="243"/>
      <c r="H108" s="243"/>
      <c r="I108" s="243"/>
      <c r="J108" s="243"/>
      <c r="K108" s="243"/>
      <c r="L108" s="243"/>
      <c r="M108" s="243"/>
      <c r="N108" s="243"/>
      <c r="O108" s="20" t="s">
        <v>77</v>
      </c>
      <c r="P108" s="20" t="s">
        <v>77</v>
      </c>
      <c r="Q108" s="25"/>
      <c r="R108" s="20" t="s">
        <v>77</v>
      </c>
      <c r="S108" s="26"/>
      <c r="T108" s="6" t="s">
        <v>77</v>
      </c>
      <c r="U108" s="26"/>
    </row>
    <row r="109" spans="1:21" s="78" customFormat="1" ht="33.75" customHeight="1" x14ac:dyDescent="0.35">
      <c r="A109" s="241"/>
      <c r="B109" s="242"/>
      <c r="C109" s="71" t="s">
        <v>91</v>
      </c>
      <c r="D109" s="71" t="s">
        <v>91</v>
      </c>
      <c r="E109" s="80" t="s">
        <v>97</v>
      </c>
      <c r="F109" s="338" t="s">
        <v>185</v>
      </c>
      <c r="G109" s="339"/>
      <c r="H109" s="339"/>
      <c r="I109" s="339"/>
      <c r="J109" s="339"/>
      <c r="K109" s="339"/>
      <c r="L109" s="339"/>
      <c r="M109" s="339"/>
      <c r="N109" s="340"/>
      <c r="O109" s="74">
        <v>1364</v>
      </c>
      <c r="P109" s="74">
        <v>1792.85</v>
      </c>
      <c r="Q109" s="75" t="s">
        <v>215</v>
      </c>
      <c r="R109" s="74"/>
      <c r="S109" s="77"/>
      <c r="T109" s="76"/>
      <c r="U109" s="77"/>
    </row>
    <row r="110" spans="1:21" s="78" customFormat="1" ht="67.150000000000006" customHeight="1" x14ac:dyDescent="0.35">
      <c r="A110" s="241"/>
      <c r="B110" s="242"/>
      <c r="C110" s="71" t="s">
        <v>78</v>
      </c>
      <c r="D110" s="71" t="s">
        <v>79</v>
      </c>
      <c r="E110" s="80" t="s">
        <v>97</v>
      </c>
      <c r="F110" s="348" t="s">
        <v>232</v>
      </c>
      <c r="G110" s="349"/>
      <c r="H110" s="349"/>
      <c r="I110" s="349"/>
      <c r="J110" s="349"/>
      <c r="K110" s="349"/>
      <c r="L110" s="349"/>
      <c r="M110" s="349"/>
      <c r="N110" s="350"/>
      <c r="O110" s="74">
        <v>512</v>
      </c>
      <c r="P110" s="74">
        <v>362</v>
      </c>
      <c r="Q110" s="75" t="s">
        <v>220</v>
      </c>
      <c r="R110" s="74"/>
      <c r="S110" s="77"/>
      <c r="T110" s="76"/>
      <c r="U110" s="77"/>
    </row>
    <row r="111" spans="1:21" s="78" customFormat="1" ht="51.75" customHeight="1" x14ac:dyDescent="0.35">
      <c r="A111" s="241"/>
      <c r="B111" s="242"/>
      <c r="C111" s="71" t="s">
        <v>78</v>
      </c>
      <c r="D111" s="71" t="s">
        <v>78</v>
      </c>
      <c r="E111" s="80" t="s">
        <v>97</v>
      </c>
      <c r="F111" s="351" t="s">
        <v>233</v>
      </c>
      <c r="G111" s="352"/>
      <c r="H111" s="352"/>
      <c r="I111" s="352"/>
      <c r="J111" s="352"/>
      <c r="K111" s="352"/>
      <c r="L111" s="352"/>
      <c r="M111" s="352"/>
      <c r="N111" s="353"/>
      <c r="O111" s="74">
        <v>531</v>
      </c>
      <c r="P111" s="74">
        <v>540.28</v>
      </c>
      <c r="Q111" s="75" t="s">
        <v>217</v>
      </c>
      <c r="R111" s="74"/>
      <c r="S111" s="77"/>
      <c r="T111" s="76"/>
      <c r="U111" s="77"/>
    </row>
    <row r="112" spans="1:21" s="78" customFormat="1" ht="49.5" customHeight="1" x14ac:dyDescent="0.35">
      <c r="A112" s="241"/>
      <c r="B112" s="242"/>
      <c r="C112" s="71" t="s">
        <v>91</v>
      </c>
      <c r="D112" s="71" t="s">
        <v>91</v>
      </c>
      <c r="E112" s="80" t="s">
        <v>97</v>
      </c>
      <c r="F112" s="338" t="s">
        <v>186</v>
      </c>
      <c r="G112" s="339"/>
      <c r="H112" s="339"/>
      <c r="I112" s="339"/>
      <c r="J112" s="339"/>
      <c r="K112" s="339"/>
      <c r="L112" s="339"/>
      <c r="M112" s="339"/>
      <c r="N112" s="340"/>
      <c r="O112" s="74">
        <v>433</v>
      </c>
      <c r="P112" s="74">
        <v>131.65</v>
      </c>
      <c r="Q112" s="75" t="s">
        <v>216</v>
      </c>
      <c r="R112" s="74"/>
      <c r="S112" s="77"/>
      <c r="T112" s="76"/>
      <c r="U112" s="77"/>
    </row>
    <row r="113" spans="1:21" s="78" customFormat="1" ht="72" customHeight="1" x14ac:dyDescent="0.35">
      <c r="A113" s="241"/>
      <c r="B113" s="242"/>
      <c r="C113" s="71" t="s">
        <v>79</v>
      </c>
      <c r="D113" s="71" t="s">
        <v>79</v>
      </c>
      <c r="E113" s="80" t="s">
        <v>97</v>
      </c>
      <c r="F113" s="338" t="s">
        <v>238</v>
      </c>
      <c r="G113" s="339"/>
      <c r="H113" s="339"/>
      <c r="I113" s="339"/>
      <c r="J113" s="339"/>
      <c r="K113" s="339"/>
      <c r="L113" s="339"/>
      <c r="M113" s="339"/>
      <c r="N113" s="340"/>
      <c r="O113" s="74"/>
      <c r="P113" s="74">
        <v>800</v>
      </c>
      <c r="Q113" s="75" t="s">
        <v>223</v>
      </c>
      <c r="R113" s="74"/>
      <c r="S113" s="77"/>
      <c r="T113" s="76"/>
      <c r="U113" s="77"/>
    </row>
    <row r="114" spans="1:21" s="78" customFormat="1" ht="33.75" customHeight="1" x14ac:dyDescent="0.35">
      <c r="A114" s="241"/>
      <c r="B114" s="242"/>
      <c r="C114" s="71"/>
      <c r="D114" s="71"/>
      <c r="E114" s="80" t="s">
        <v>97</v>
      </c>
      <c r="F114" s="338"/>
      <c r="G114" s="339"/>
      <c r="H114" s="339"/>
      <c r="I114" s="339"/>
      <c r="J114" s="339"/>
      <c r="K114" s="339"/>
      <c r="L114" s="339"/>
      <c r="M114" s="339"/>
      <c r="N114" s="340"/>
      <c r="O114" s="74"/>
      <c r="P114" s="74"/>
      <c r="Q114" s="75"/>
      <c r="R114" s="74"/>
      <c r="S114" s="77"/>
      <c r="T114" s="76"/>
      <c r="U114" s="77"/>
    </row>
    <row r="115" spans="1:21" s="78" customFormat="1" ht="33.75" customHeight="1" x14ac:dyDescent="0.35">
      <c r="A115" s="241"/>
      <c r="B115" s="242"/>
      <c r="C115" s="71"/>
      <c r="D115" s="71"/>
      <c r="E115" s="80" t="s">
        <v>97</v>
      </c>
      <c r="F115" s="338"/>
      <c r="G115" s="339"/>
      <c r="H115" s="339"/>
      <c r="I115" s="339"/>
      <c r="J115" s="339"/>
      <c r="K115" s="339"/>
      <c r="L115" s="339"/>
      <c r="M115" s="339"/>
      <c r="N115" s="340"/>
      <c r="O115" s="74"/>
      <c r="P115" s="74"/>
      <c r="Q115" s="75"/>
      <c r="R115" s="74"/>
      <c r="S115" s="77"/>
      <c r="T115" s="76"/>
      <c r="U115" s="77"/>
    </row>
    <row r="116" spans="1:21" s="78" customFormat="1" ht="33.75" customHeight="1" x14ac:dyDescent="0.35">
      <c r="A116" s="241"/>
      <c r="B116" s="242"/>
      <c r="C116" s="71"/>
      <c r="D116" s="71"/>
      <c r="E116" s="80" t="s">
        <v>97</v>
      </c>
      <c r="F116" s="338"/>
      <c r="G116" s="339"/>
      <c r="H116" s="339"/>
      <c r="I116" s="339"/>
      <c r="J116" s="339"/>
      <c r="K116" s="339"/>
      <c r="L116" s="339"/>
      <c r="M116" s="339"/>
      <c r="N116" s="340"/>
      <c r="O116" s="74"/>
      <c r="P116" s="74"/>
      <c r="Q116" s="75"/>
      <c r="R116" s="74"/>
      <c r="S116" s="77"/>
      <c r="T116" s="76"/>
      <c r="U116" s="77"/>
    </row>
    <row r="117" spans="1:21" s="78" customFormat="1" ht="33.75" customHeight="1" x14ac:dyDescent="0.35">
      <c r="A117" s="241"/>
      <c r="B117" s="242"/>
      <c r="C117" s="71"/>
      <c r="D117" s="71"/>
      <c r="E117" s="80" t="s">
        <v>97</v>
      </c>
      <c r="F117" s="338"/>
      <c r="G117" s="339"/>
      <c r="H117" s="339"/>
      <c r="I117" s="339"/>
      <c r="J117" s="339"/>
      <c r="K117" s="339"/>
      <c r="L117" s="339"/>
      <c r="M117" s="339"/>
      <c r="N117" s="340"/>
      <c r="O117" s="74"/>
      <c r="P117" s="74"/>
      <c r="Q117" s="75"/>
      <c r="R117" s="74"/>
      <c r="S117" s="77"/>
      <c r="T117" s="76"/>
      <c r="U117" s="77"/>
    </row>
    <row r="118" spans="1:21" s="78" customFormat="1" ht="33.75" customHeight="1" x14ac:dyDescent="0.35">
      <c r="A118" s="241"/>
      <c r="B118" s="242"/>
      <c r="C118" s="71"/>
      <c r="D118" s="71"/>
      <c r="E118" s="80" t="s">
        <v>97</v>
      </c>
      <c r="F118" s="338"/>
      <c r="G118" s="339"/>
      <c r="H118" s="339"/>
      <c r="I118" s="339"/>
      <c r="J118" s="339"/>
      <c r="K118" s="339"/>
      <c r="L118" s="339"/>
      <c r="M118" s="339"/>
      <c r="N118" s="340"/>
      <c r="O118" s="74"/>
      <c r="P118" s="74"/>
      <c r="Q118" s="75"/>
      <c r="R118" s="74"/>
      <c r="S118" s="77"/>
      <c r="T118" s="76"/>
      <c r="U118" s="77"/>
    </row>
    <row r="119" spans="1:21" s="78" customFormat="1" ht="33.75" customHeight="1" x14ac:dyDescent="0.35">
      <c r="A119" s="241"/>
      <c r="B119" s="242"/>
      <c r="C119" s="71"/>
      <c r="D119" s="71"/>
      <c r="E119" s="80" t="s">
        <v>97</v>
      </c>
      <c r="F119" s="338"/>
      <c r="G119" s="339"/>
      <c r="H119" s="339"/>
      <c r="I119" s="339"/>
      <c r="J119" s="339"/>
      <c r="K119" s="339"/>
      <c r="L119" s="339"/>
      <c r="M119" s="339"/>
      <c r="N119" s="340"/>
      <c r="O119" s="74"/>
      <c r="P119" s="74"/>
      <c r="Q119" s="75"/>
      <c r="R119" s="74"/>
      <c r="S119" s="77"/>
      <c r="T119" s="76"/>
      <c r="U119" s="77"/>
    </row>
    <row r="120" spans="1:21" s="78" customFormat="1" ht="33.75" customHeight="1" x14ac:dyDescent="0.35">
      <c r="A120" s="241"/>
      <c r="B120" s="242"/>
      <c r="C120" s="71"/>
      <c r="D120" s="71"/>
      <c r="E120" s="80" t="s">
        <v>97</v>
      </c>
      <c r="F120" s="338"/>
      <c r="G120" s="339"/>
      <c r="H120" s="339"/>
      <c r="I120" s="339"/>
      <c r="J120" s="339"/>
      <c r="K120" s="339"/>
      <c r="L120" s="339"/>
      <c r="M120" s="339"/>
      <c r="N120" s="340"/>
      <c r="O120" s="74"/>
      <c r="P120" s="74"/>
      <c r="Q120" s="75"/>
      <c r="R120" s="74"/>
      <c r="S120" s="77"/>
      <c r="T120" s="76"/>
      <c r="U120" s="77"/>
    </row>
    <row r="121" spans="1:21" s="78" customFormat="1" ht="33.75" customHeight="1" x14ac:dyDescent="0.35">
      <c r="A121" s="241"/>
      <c r="B121" s="242"/>
      <c r="C121" s="71"/>
      <c r="D121" s="71"/>
      <c r="E121" s="80" t="s">
        <v>97</v>
      </c>
      <c r="F121" s="338"/>
      <c r="G121" s="339"/>
      <c r="H121" s="339"/>
      <c r="I121" s="339"/>
      <c r="J121" s="339"/>
      <c r="K121" s="339"/>
      <c r="L121" s="339"/>
      <c r="M121" s="339"/>
      <c r="N121" s="340"/>
      <c r="O121" s="74"/>
      <c r="P121" s="74"/>
      <c r="Q121" s="75"/>
      <c r="R121" s="74"/>
      <c r="S121" s="77"/>
      <c r="T121" s="76"/>
      <c r="U121" s="77"/>
    </row>
    <row r="122" spans="1:21" s="78" customFormat="1" ht="33.75" customHeight="1" x14ac:dyDescent="0.35">
      <c r="A122" s="241"/>
      <c r="B122" s="242"/>
      <c r="C122" s="71"/>
      <c r="D122" s="71"/>
      <c r="E122" s="80" t="s">
        <v>97</v>
      </c>
      <c r="F122" s="338"/>
      <c r="G122" s="339"/>
      <c r="H122" s="339"/>
      <c r="I122" s="339"/>
      <c r="J122" s="339"/>
      <c r="K122" s="339"/>
      <c r="L122" s="339"/>
      <c r="M122" s="339"/>
      <c r="N122" s="340"/>
      <c r="O122" s="74"/>
      <c r="P122" s="74"/>
      <c r="Q122" s="75"/>
      <c r="R122" s="74"/>
      <c r="S122" s="77"/>
      <c r="T122" s="76"/>
      <c r="U122" s="77"/>
    </row>
    <row r="123" spans="1:21" s="1" customFormat="1" x14ac:dyDescent="0.35">
      <c r="M123" s="45" t="s">
        <v>98</v>
      </c>
      <c r="N123" s="45"/>
      <c r="O123" s="29">
        <f>SUM(O109:O122)</f>
        <v>2840</v>
      </c>
      <c r="P123" s="29">
        <f>SUM(P109:P122)</f>
        <v>3626.78</v>
      </c>
      <c r="Q123" s="22"/>
      <c r="R123" s="29">
        <f>SUM(R109:R122)</f>
        <v>0</v>
      </c>
      <c r="S123" s="22"/>
      <c r="T123" s="30">
        <f>SUM(T109:T122)</f>
        <v>0</v>
      </c>
      <c r="U123" s="22"/>
    </row>
    <row r="125" spans="1:21" s="93" customFormat="1" ht="37.5" customHeight="1" x14ac:dyDescent="0.35">
      <c r="A125" s="126" t="s">
        <v>99</v>
      </c>
      <c r="B125" s="127"/>
      <c r="C125" s="127"/>
      <c r="D125" s="127"/>
      <c r="E125" s="127"/>
      <c r="F125" s="127"/>
      <c r="G125" s="127"/>
      <c r="H125" s="127"/>
      <c r="I125" s="127"/>
      <c r="J125" s="127"/>
      <c r="K125" s="127"/>
      <c r="L125" s="127"/>
      <c r="M125" s="127"/>
      <c r="N125" s="128"/>
      <c r="O125" s="231" t="s">
        <v>68</v>
      </c>
      <c r="P125" s="129" t="s">
        <v>69</v>
      </c>
      <c r="Q125" s="130" t="s">
        <v>70</v>
      </c>
      <c r="R125" s="129" t="s">
        <v>71</v>
      </c>
      <c r="S125" s="130" t="s">
        <v>70</v>
      </c>
      <c r="T125" s="129" t="s">
        <v>72</v>
      </c>
      <c r="U125" s="130" t="s">
        <v>70</v>
      </c>
    </row>
    <row r="126" spans="1:21" x14ac:dyDescent="0.35">
      <c r="A126" s="53" t="s">
        <v>100</v>
      </c>
      <c r="B126" s="54"/>
      <c r="C126" s="23" t="s">
        <v>73</v>
      </c>
      <c r="D126" s="23" t="s">
        <v>74</v>
      </c>
      <c r="E126" s="57" t="s">
        <v>75</v>
      </c>
      <c r="F126" s="243" t="s">
        <v>76</v>
      </c>
      <c r="G126" s="243"/>
      <c r="H126" s="243"/>
      <c r="I126" s="243"/>
      <c r="J126" s="243"/>
      <c r="K126" s="243"/>
      <c r="L126" s="243"/>
      <c r="M126" s="243"/>
      <c r="N126" s="243"/>
      <c r="O126" s="20" t="s">
        <v>77</v>
      </c>
      <c r="P126" s="20" t="s">
        <v>77</v>
      </c>
      <c r="Q126" s="25"/>
      <c r="R126" s="20" t="s">
        <v>77</v>
      </c>
      <c r="S126" s="26"/>
      <c r="T126" s="6" t="s">
        <v>77</v>
      </c>
      <c r="U126" s="26"/>
    </row>
    <row r="127" spans="1:21" s="78" customFormat="1" ht="35.25" customHeight="1" x14ac:dyDescent="0.35">
      <c r="A127" s="241"/>
      <c r="B127" s="242"/>
      <c r="C127" s="71" t="s">
        <v>78</v>
      </c>
      <c r="D127" s="71" t="s">
        <v>78</v>
      </c>
      <c r="E127" s="247" t="s">
        <v>127</v>
      </c>
      <c r="F127" s="355" t="s">
        <v>101</v>
      </c>
      <c r="G127" s="356"/>
      <c r="H127" s="356"/>
      <c r="I127" s="356"/>
      <c r="J127" s="356"/>
      <c r="K127" s="356"/>
      <c r="L127" s="356"/>
      <c r="M127" s="356"/>
      <c r="N127" s="357"/>
      <c r="O127" s="74">
        <v>500</v>
      </c>
      <c r="P127" s="74">
        <v>570</v>
      </c>
      <c r="Q127" s="75" t="s">
        <v>218</v>
      </c>
      <c r="R127" s="74"/>
      <c r="S127" s="77"/>
      <c r="T127" s="76"/>
      <c r="U127" s="77"/>
    </row>
    <row r="128" spans="1:21" s="78" customFormat="1" ht="63" customHeight="1" x14ac:dyDescent="0.35">
      <c r="A128" s="241"/>
      <c r="B128" s="242"/>
      <c r="C128" s="71" t="s">
        <v>78</v>
      </c>
      <c r="D128" s="71" t="s">
        <v>91</v>
      </c>
      <c r="E128" s="248" t="s">
        <v>129</v>
      </c>
      <c r="F128" s="355" t="s">
        <v>203</v>
      </c>
      <c r="G128" s="356"/>
      <c r="H128" s="356"/>
      <c r="I128" s="356"/>
      <c r="J128" s="356"/>
      <c r="K128" s="356"/>
      <c r="L128" s="356"/>
      <c r="M128" s="356"/>
      <c r="N128" s="357"/>
      <c r="O128" s="74">
        <v>1840</v>
      </c>
      <c r="P128" s="74">
        <v>0</v>
      </c>
      <c r="Q128" s="75" t="s">
        <v>224</v>
      </c>
      <c r="R128" s="74"/>
      <c r="S128" s="77"/>
      <c r="T128" s="76"/>
      <c r="U128" s="77"/>
    </row>
    <row r="129" spans="1:21" s="78" customFormat="1" ht="35.25" customHeight="1" x14ac:dyDescent="0.35">
      <c r="A129" s="241"/>
      <c r="B129" s="242"/>
      <c r="C129" s="71"/>
      <c r="D129" s="71"/>
      <c r="E129" s="72" t="s">
        <v>127</v>
      </c>
      <c r="F129" s="355"/>
      <c r="G129" s="356"/>
      <c r="H129" s="356"/>
      <c r="I129" s="356"/>
      <c r="J129" s="356"/>
      <c r="K129" s="356"/>
      <c r="L129" s="356"/>
      <c r="M129" s="356"/>
      <c r="N129" s="357"/>
      <c r="O129" s="74"/>
      <c r="P129" s="74">
        <v>220</v>
      </c>
      <c r="Q129" s="75" t="s">
        <v>221</v>
      </c>
      <c r="R129" s="74"/>
      <c r="S129" s="77"/>
      <c r="T129" s="76"/>
      <c r="U129" s="77"/>
    </row>
    <row r="130" spans="1:21" s="78" customFormat="1" ht="143.25" customHeight="1" x14ac:dyDescent="0.35">
      <c r="A130" s="253"/>
      <c r="B130" s="255"/>
      <c r="C130" s="252" t="s">
        <v>79</v>
      </c>
      <c r="D130" s="252" t="s">
        <v>79</v>
      </c>
      <c r="E130" s="253" t="s">
        <v>128</v>
      </c>
      <c r="F130" s="373" t="s">
        <v>234</v>
      </c>
      <c r="G130" s="374"/>
      <c r="H130" s="374"/>
      <c r="I130" s="374"/>
      <c r="J130" s="374"/>
      <c r="K130" s="374"/>
      <c r="L130" s="374"/>
      <c r="M130" s="374"/>
      <c r="N130" s="375"/>
      <c r="O130" s="254"/>
      <c r="P130" s="74">
        <v>4780</v>
      </c>
      <c r="Q130" s="251" t="s">
        <v>222</v>
      </c>
      <c r="R130" s="254"/>
      <c r="S130" s="256"/>
      <c r="T130" s="254"/>
      <c r="U130" s="256"/>
    </row>
    <row r="131" spans="1:21" s="78" customFormat="1" ht="35.25" customHeight="1" x14ac:dyDescent="0.35">
      <c r="A131" s="241"/>
      <c r="B131" s="242"/>
      <c r="C131" s="71"/>
      <c r="D131" s="71"/>
      <c r="E131" s="72"/>
      <c r="F131" s="355"/>
      <c r="G131" s="356"/>
      <c r="H131" s="356"/>
      <c r="I131" s="356"/>
      <c r="J131" s="356"/>
      <c r="K131" s="356"/>
      <c r="L131" s="356"/>
      <c r="M131" s="356"/>
      <c r="N131" s="357"/>
      <c r="O131" s="74"/>
      <c r="P131" s="74"/>
      <c r="Q131" s="75"/>
      <c r="R131" s="74"/>
      <c r="S131" s="77"/>
      <c r="T131" s="76"/>
      <c r="U131" s="77"/>
    </row>
    <row r="132" spans="1:21" s="78" customFormat="1" ht="35.25" customHeight="1" x14ac:dyDescent="0.35">
      <c r="A132" s="241"/>
      <c r="B132" s="242"/>
      <c r="C132" s="71"/>
      <c r="D132" s="71"/>
      <c r="E132" s="72"/>
      <c r="F132" s="355"/>
      <c r="G132" s="356"/>
      <c r="H132" s="356"/>
      <c r="I132" s="356"/>
      <c r="J132" s="356"/>
      <c r="K132" s="356"/>
      <c r="L132" s="356"/>
      <c r="M132" s="356"/>
      <c r="N132" s="357"/>
      <c r="O132" s="74"/>
      <c r="P132" s="74"/>
      <c r="Q132" s="75"/>
      <c r="R132" s="74"/>
      <c r="S132" s="77"/>
      <c r="T132" s="76"/>
      <c r="U132" s="77"/>
    </row>
    <row r="133" spans="1:21" s="78" customFormat="1" ht="35.25" customHeight="1" x14ac:dyDescent="0.35">
      <c r="A133" s="241"/>
      <c r="B133" s="242"/>
      <c r="C133" s="71"/>
      <c r="D133" s="71"/>
      <c r="E133" s="72"/>
      <c r="F133" s="355"/>
      <c r="G133" s="356"/>
      <c r="H133" s="356"/>
      <c r="I133" s="356"/>
      <c r="J133" s="356"/>
      <c r="K133" s="356"/>
      <c r="L133" s="356"/>
      <c r="M133" s="356"/>
      <c r="N133" s="357"/>
      <c r="O133" s="74"/>
      <c r="P133" s="74"/>
      <c r="Q133" s="75"/>
      <c r="R133" s="74"/>
      <c r="S133" s="77"/>
      <c r="T133" s="76"/>
      <c r="U133" s="77"/>
    </row>
    <row r="134" spans="1:21" s="78" customFormat="1" ht="35.25" customHeight="1" x14ac:dyDescent="0.35">
      <c r="A134" s="241"/>
      <c r="B134" s="242"/>
      <c r="C134" s="71"/>
      <c r="D134" s="71"/>
      <c r="E134" s="72"/>
      <c r="F134" s="355"/>
      <c r="G134" s="356"/>
      <c r="H134" s="356"/>
      <c r="I134" s="356"/>
      <c r="J134" s="356"/>
      <c r="K134" s="356"/>
      <c r="L134" s="356"/>
      <c r="M134" s="356"/>
      <c r="N134" s="357"/>
      <c r="O134" s="74"/>
      <c r="P134" s="74"/>
      <c r="Q134" s="75"/>
      <c r="R134" s="74"/>
      <c r="S134" s="77"/>
      <c r="T134" s="76"/>
      <c r="U134" s="77"/>
    </row>
    <row r="135" spans="1:21" s="78" customFormat="1" ht="35.25" customHeight="1" x14ac:dyDescent="0.35">
      <c r="A135" s="241"/>
      <c r="B135" s="242"/>
      <c r="C135" s="71"/>
      <c r="D135" s="71"/>
      <c r="E135" s="72"/>
      <c r="F135" s="355"/>
      <c r="G135" s="356"/>
      <c r="H135" s="356"/>
      <c r="I135" s="356"/>
      <c r="J135" s="356"/>
      <c r="K135" s="356"/>
      <c r="L135" s="356"/>
      <c r="M135" s="356"/>
      <c r="N135" s="357"/>
      <c r="O135" s="74"/>
      <c r="P135" s="74"/>
      <c r="Q135" s="75"/>
      <c r="R135" s="74"/>
      <c r="S135" s="77"/>
      <c r="T135" s="76"/>
      <c r="U135" s="77"/>
    </row>
    <row r="136" spans="1:21" s="1" customFormat="1" x14ac:dyDescent="0.35">
      <c r="L136" s="45" t="s">
        <v>102</v>
      </c>
      <c r="M136" s="45"/>
      <c r="N136" s="45"/>
      <c r="O136" s="29">
        <f>SUM(O127:O135)</f>
        <v>2340</v>
      </c>
      <c r="P136" s="29">
        <f t="shared" ref="P136:T136" si="1">SUM(P127:P135)</f>
        <v>5570</v>
      </c>
      <c r="Q136" s="29"/>
      <c r="R136" s="29">
        <f t="shared" si="1"/>
        <v>0</v>
      </c>
      <c r="S136" s="29"/>
      <c r="T136" s="30">
        <f t="shared" si="1"/>
        <v>0</v>
      </c>
      <c r="U136" s="29"/>
    </row>
    <row r="137" spans="1:21" s="1" customFormat="1" x14ac:dyDescent="0.35">
      <c r="N137" s="32"/>
      <c r="O137" s="29"/>
      <c r="P137" s="29"/>
      <c r="Q137" s="22"/>
      <c r="R137" s="29"/>
      <c r="S137" s="22"/>
      <c r="T137" s="30"/>
      <c r="U137" s="22"/>
    </row>
    <row r="138" spans="1:21" s="1" customFormat="1" ht="15" thickBot="1" x14ac:dyDescent="0.4">
      <c r="N138" s="32"/>
      <c r="O138" s="29"/>
      <c r="P138" s="29"/>
      <c r="Q138" s="22"/>
      <c r="R138" s="29"/>
      <c r="S138" s="22"/>
      <c r="T138" s="30"/>
      <c r="U138" s="22"/>
    </row>
    <row r="139" spans="1:21" s="1" customFormat="1" ht="21.5" thickBot="1" x14ac:dyDescent="0.55000000000000004">
      <c r="E139" s="358" t="s">
        <v>103</v>
      </c>
      <c r="F139" s="359"/>
      <c r="G139" s="359"/>
      <c r="H139" s="359"/>
      <c r="I139" s="359"/>
      <c r="J139" s="359"/>
      <c r="K139" s="359"/>
      <c r="L139" s="359"/>
      <c r="M139" s="359"/>
      <c r="N139" s="360"/>
      <c r="O139" s="39">
        <f>SUM(O123,O105,O136,O90,O73,O61)</f>
        <v>73365.540000000008</v>
      </c>
      <c r="P139" s="39">
        <f>SUM(P123,P105,P136,P90,P73,P61)</f>
        <v>72465.320000000007</v>
      </c>
      <c r="Q139" s="29"/>
      <c r="R139" s="39">
        <f>SUM(R123,R105,R136,R90,R73,R61)</f>
        <v>0</v>
      </c>
      <c r="S139" s="29"/>
      <c r="T139" s="68">
        <f>SUM(T123,T105,T136,T90,T73,T61)</f>
        <v>0</v>
      </c>
      <c r="U139" s="29"/>
    </row>
    <row r="140" spans="1:21" s="36" customFormat="1" ht="15.75" customHeight="1" x14ac:dyDescent="0.5">
      <c r="G140" s="37"/>
      <c r="H140" s="37"/>
      <c r="I140" s="37"/>
      <c r="J140" s="37"/>
      <c r="K140" s="37"/>
      <c r="L140" s="37"/>
      <c r="M140" s="37"/>
      <c r="N140" s="37"/>
      <c r="O140" s="38"/>
      <c r="P140" s="38"/>
      <c r="Q140" s="38"/>
      <c r="R140" s="38"/>
      <c r="S140" s="38"/>
      <c r="T140" s="69"/>
      <c r="U140" s="38"/>
    </row>
    <row r="142" spans="1:21" s="93" customFormat="1" ht="37.5" customHeight="1" x14ac:dyDescent="0.35">
      <c r="A142" s="131" t="s">
        <v>104</v>
      </c>
      <c r="B142" s="132"/>
      <c r="C142" s="132"/>
      <c r="D142" s="133"/>
      <c r="E142" s="134"/>
      <c r="F142" s="134"/>
      <c r="G142" s="134"/>
      <c r="H142" s="134"/>
      <c r="I142" s="134"/>
      <c r="J142" s="134"/>
      <c r="K142" s="134"/>
      <c r="L142" s="134"/>
      <c r="M142" s="134"/>
      <c r="N142" s="135"/>
      <c r="O142" s="136" t="s">
        <v>68</v>
      </c>
      <c r="P142" s="136" t="s">
        <v>69</v>
      </c>
      <c r="Q142" s="137" t="s">
        <v>70</v>
      </c>
      <c r="R142" s="136" t="s">
        <v>71</v>
      </c>
      <c r="S142" s="137" t="s">
        <v>70</v>
      </c>
      <c r="T142" s="136" t="s">
        <v>72</v>
      </c>
      <c r="U142" s="137" t="s">
        <v>70</v>
      </c>
    </row>
    <row r="143" spans="1:21" x14ac:dyDescent="0.35">
      <c r="A143" s="53"/>
      <c r="B143" s="54"/>
      <c r="C143" s="23" t="s">
        <v>73</v>
      </c>
      <c r="D143" s="23" t="s">
        <v>74</v>
      </c>
      <c r="E143" s="57" t="s">
        <v>75</v>
      </c>
      <c r="F143" s="243" t="s">
        <v>76</v>
      </c>
      <c r="G143" s="243"/>
      <c r="H143" s="243"/>
      <c r="I143" s="243"/>
      <c r="J143" s="243"/>
      <c r="K143" s="243"/>
      <c r="L143" s="243"/>
      <c r="M143" s="243"/>
      <c r="N143" s="243"/>
      <c r="O143" s="20" t="s">
        <v>77</v>
      </c>
      <c r="P143" s="20" t="s">
        <v>77</v>
      </c>
      <c r="Q143" s="25"/>
      <c r="R143" s="20" t="s">
        <v>77</v>
      </c>
      <c r="S143" s="26"/>
      <c r="T143" s="6" t="s">
        <v>77</v>
      </c>
      <c r="U143" s="26"/>
    </row>
    <row r="144" spans="1:21" s="78" customFormat="1" ht="37.5" customHeight="1" x14ac:dyDescent="0.35">
      <c r="A144" s="241"/>
      <c r="B144" s="242"/>
      <c r="C144" s="71"/>
      <c r="D144" s="71"/>
      <c r="E144" s="80" t="s">
        <v>105</v>
      </c>
      <c r="F144" s="338"/>
      <c r="G144" s="339"/>
      <c r="H144" s="339"/>
      <c r="I144" s="339"/>
      <c r="J144" s="339"/>
      <c r="K144" s="339"/>
      <c r="L144" s="339"/>
      <c r="M144" s="339"/>
      <c r="N144" s="340"/>
      <c r="O144" s="74"/>
      <c r="P144" s="74"/>
      <c r="Q144" s="75"/>
      <c r="R144" s="74"/>
      <c r="S144" s="77"/>
      <c r="T144" s="76"/>
      <c r="U144" s="77"/>
    </row>
    <row r="145" spans="1:21" s="78" customFormat="1" ht="37.5" customHeight="1" x14ac:dyDescent="0.35">
      <c r="A145" s="241"/>
      <c r="B145" s="242"/>
      <c r="C145" s="71"/>
      <c r="D145" s="71"/>
      <c r="E145" s="80" t="s">
        <v>105</v>
      </c>
      <c r="F145" s="338"/>
      <c r="G145" s="339"/>
      <c r="H145" s="339"/>
      <c r="I145" s="339"/>
      <c r="J145" s="339"/>
      <c r="K145" s="339"/>
      <c r="L145" s="339"/>
      <c r="M145" s="339"/>
      <c r="N145" s="340"/>
      <c r="O145" s="74"/>
      <c r="P145" s="74"/>
      <c r="Q145" s="75"/>
      <c r="R145" s="74"/>
      <c r="S145" s="90"/>
      <c r="T145" s="76"/>
      <c r="U145" s="90"/>
    </row>
    <row r="146" spans="1:21" s="78" customFormat="1" ht="37.5" customHeight="1" x14ac:dyDescent="0.35">
      <c r="A146" s="241"/>
      <c r="B146" s="242"/>
      <c r="C146" s="71"/>
      <c r="D146" s="71"/>
      <c r="E146" s="80" t="s">
        <v>105</v>
      </c>
      <c r="F146" s="338"/>
      <c r="G146" s="339"/>
      <c r="H146" s="339"/>
      <c r="I146" s="339"/>
      <c r="J146" s="339"/>
      <c r="K146" s="339"/>
      <c r="L146" s="339"/>
      <c r="M146" s="339"/>
      <c r="N146" s="340"/>
      <c r="O146" s="74"/>
      <c r="P146" s="74"/>
      <c r="Q146" s="75"/>
      <c r="R146" s="74"/>
      <c r="S146" s="77"/>
      <c r="T146" s="76"/>
      <c r="U146" s="77"/>
    </row>
    <row r="147" spans="1:21" s="78" customFormat="1" ht="37.5" customHeight="1" x14ac:dyDescent="0.35">
      <c r="A147" s="241"/>
      <c r="B147" s="242"/>
      <c r="C147" s="71"/>
      <c r="D147" s="71"/>
      <c r="E147" s="80" t="s">
        <v>105</v>
      </c>
      <c r="F147" s="338"/>
      <c r="G147" s="339"/>
      <c r="H147" s="339"/>
      <c r="I147" s="339"/>
      <c r="J147" s="339"/>
      <c r="K147" s="339"/>
      <c r="L147" s="339"/>
      <c r="M147" s="339"/>
      <c r="N147" s="340"/>
      <c r="O147" s="74"/>
      <c r="P147" s="74"/>
      <c r="Q147" s="75"/>
      <c r="R147" s="74"/>
      <c r="S147" s="77"/>
      <c r="T147" s="76"/>
      <c r="U147" s="77"/>
    </row>
    <row r="148" spans="1:21" s="78" customFormat="1" ht="37.5" customHeight="1" x14ac:dyDescent="0.35">
      <c r="A148" s="241"/>
      <c r="B148" s="242"/>
      <c r="C148" s="71"/>
      <c r="D148" s="71"/>
      <c r="E148" s="80" t="s">
        <v>105</v>
      </c>
      <c r="F148" s="338"/>
      <c r="G148" s="339"/>
      <c r="H148" s="339"/>
      <c r="I148" s="339"/>
      <c r="J148" s="339"/>
      <c r="K148" s="339"/>
      <c r="L148" s="339"/>
      <c r="M148" s="339"/>
      <c r="N148" s="340"/>
      <c r="O148" s="74"/>
      <c r="P148" s="74"/>
      <c r="Q148" s="75"/>
      <c r="R148" s="74"/>
      <c r="S148" s="77"/>
      <c r="T148" s="76"/>
      <c r="U148" s="77"/>
    </row>
    <row r="149" spans="1:21" s="78" customFormat="1" ht="37.5" customHeight="1" x14ac:dyDescent="0.35">
      <c r="A149" s="241"/>
      <c r="B149" s="242"/>
      <c r="C149" s="71"/>
      <c r="D149" s="71"/>
      <c r="E149" s="80" t="s">
        <v>105</v>
      </c>
      <c r="F149" s="338"/>
      <c r="G149" s="339"/>
      <c r="H149" s="339"/>
      <c r="I149" s="339"/>
      <c r="J149" s="339"/>
      <c r="K149" s="339"/>
      <c r="L149" s="339"/>
      <c r="M149" s="339"/>
      <c r="N149" s="340"/>
      <c r="O149" s="74"/>
      <c r="P149" s="74"/>
      <c r="Q149" s="75"/>
      <c r="R149" s="74"/>
      <c r="S149" s="77"/>
      <c r="T149" s="76"/>
      <c r="U149" s="77"/>
    </row>
    <row r="150" spans="1:21" s="78" customFormat="1" ht="37.5" customHeight="1" x14ac:dyDescent="0.35">
      <c r="A150" s="241"/>
      <c r="B150" s="242"/>
      <c r="C150" s="71"/>
      <c r="D150" s="71"/>
      <c r="E150" s="80" t="s">
        <v>105</v>
      </c>
      <c r="F150" s="338"/>
      <c r="G150" s="339"/>
      <c r="H150" s="339"/>
      <c r="I150" s="339"/>
      <c r="J150" s="339"/>
      <c r="K150" s="339"/>
      <c r="L150" s="339"/>
      <c r="M150" s="339"/>
      <c r="N150" s="340"/>
      <c r="O150" s="74"/>
      <c r="P150" s="74"/>
      <c r="Q150" s="75"/>
      <c r="R150" s="74"/>
      <c r="S150" s="77"/>
      <c r="T150" s="76"/>
      <c r="U150" s="77"/>
    </row>
    <row r="151" spans="1:21" s="78" customFormat="1" ht="37.5" customHeight="1" x14ac:dyDescent="0.35">
      <c r="A151" s="241"/>
      <c r="B151" s="242"/>
      <c r="C151" s="71"/>
      <c r="D151" s="71"/>
      <c r="E151" s="80" t="s">
        <v>105</v>
      </c>
      <c r="F151" s="338"/>
      <c r="G151" s="339"/>
      <c r="H151" s="339"/>
      <c r="I151" s="339"/>
      <c r="J151" s="339"/>
      <c r="K151" s="339"/>
      <c r="L151" s="339"/>
      <c r="M151" s="339"/>
      <c r="N151" s="340"/>
      <c r="O151" s="74"/>
      <c r="P151" s="74"/>
      <c r="Q151" s="75"/>
      <c r="R151" s="74"/>
      <c r="S151" s="77"/>
      <c r="T151" s="76"/>
      <c r="U151" s="77"/>
    </row>
    <row r="152" spans="1:21" s="78" customFormat="1" ht="37.5" customHeight="1" x14ac:dyDescent="0.35">
      <c r="A152" s="241"/>
      <c r="B152" s="242"/>
      <c r="C152" s="71"/>
      <c r="D152" s="71"/>
      <c r="E152" s="80" t="s">
        <v>105</v>
      </c>
      <c r="F152" s="338"/>
      <c r="G152" s="339"/>
      <c r="H152" s="339"/>
      <c r="I152" s="339"/>
      <c r="J152" s="339"/>
      <c r="K152" s="339"/>
      <c r="L152" s="339"/>
      <c r="M152" s="339"/>
      <c r="N152" s="340"/>
      <c r="O152" s="74"/>
      <c r="P152" s="74"/>
      <c r="Q152" s="75"/>
      <c r="R152" s="74"/>
      <c r="S152" s="77"/>
      <c r="T152" s="76"/>
      <c r="U152" s="77"/>
    </row>
    <row r="153" spans="1:21" s="78" customFormat="1" ht="37.5" customHeight="1" x14ac:dyDescent="0.35">
      <c r="A153" s="241"/>
      <c r="B153" s="242"/>
      <c r="C153" s="71"/>
      <c r="D153" s="71"/>
      <c r="E153" s="80" t="s">
        <v>105</v>
      </c>
      <c r="F153" s="338"/>
      <c r="G153" s="339"/>
      <c r="H153" s="339"/>
      <c r="I153" s="339"/>
      <c r="J153" s="339"/>
      <c r="K153" s="339"/>
      <c r="L153" s="339"/>
      <c r="M153" s="339"/>
      <c r="N153" s="340"/>
      <c r="O153" s="74"/>
      <c r="P153" s="74"/>
      <c r="Q153" s="75"/>
      <c r="R153" s="74"/>
      <c r="S153" s="77"/>
      <c r="T153" s="76"/>
      <c r="U153" s="77"/>
    </row>
    <row r="154" spans="1:21" s="78" customFormat="1" ht="37.5" customHeight="1" x14ac:dyDescent="0.35">
      <c r="A154" s="241"/>
      <c r="B154" s="242"/>
      <c r="C154" s="71"/>
      <c r="D154" s="71"/>
      <c r="E154" s="80" t="s">
        <v>105</v>
      </c>
      <c r="F154" s="338"/>
      <c r="G154" s="339"/>
      <c r="H154" s="339"/>
      <c r="I154" s="339"/>
      <c r="J154" s="339"/>
      <c r="K154" s="339"/>
      <c r="L154" s="339"/>
      <c r="M154" s="339"/>
      <c r="N154" s="340"/>
      <c r="O154" s="74"/>
      <c r="P154" s="74"/>
      <c r="Q154" s="75"/>
      <c r="R154" s="74"/>
      <c r="S154" s="77"/>
      <c r="T154" s="76"/>
      <c r="U154" s="77"/>
    </row>
    <row r="155" spans="1:21" s="1" customFormat="1" ht="15.5" x14ac:dyDescent="0.35">
      <c r="L155" s="44" t="s">
        <v>106</v>
      </c>
      <c r="M155" s="44"/>
      <c r="N155" s="44"/>
      <c r="O155" s="29">
        <f>SUM(O144:O154)</f>
        <v>0</v>
      </c>
      <c r="P155" s="29">
        <f>SUM(P144:P154)</f>
        <v>0</v>
      </c>
      <c r="Q155" s="22"/>
      <c r="R155" s="29">
        <f>SUM(R144:R154)</f>
        <v>0</v>
      </c>
      <c r="S155" s="22"/>
      <c r="T155" s="30">
        <f>SUM(T144:T154)</f>
        <v>0</v>
      </c>
      <c r="U155" s="22"/>
    </row>
    <row r="158" spans="1:21" ht="15" thickBot="1" x14ac:dyDescent="0.4">
      <c r="R158" s="235"/>
      <c r="S158" s="49"/>
      <c r="T158" s="235"/>
      <c r="U158" s="49"/>
    </row>
    <row r="159" spans="1:21" s="1" customFormat="1" ht="21.5" thickBot="1" x14ac:dyDescent="0.55000000000000004">
      <c r="G159" s="60"/>
      <c r="H159" s="358" t="s">
        <v>107</v>
      </c>
      <c r="I159" s="359"/>
      <c r="J159" s="359"/>
      <c r="K159" s="359"/>
      <c r="L159" s="359"/>
      <c r="M159" s="359"/>
      <c r="N159" s="360"/>
      <c r="O159" s="91">
        <v>3623</v>
      </c>
      <c r="P159" s="91">
        <v>3623</v>
      </c>
      <c r="Q159" s="91"/>
      <c r="R159" s="91">
        <v>0</v>
      </c>
      <c r="S159" s="91"/>
      <c r="T159" s="92">
        <v>0</v>
      </c>
      <c r="U159" s="29"/>
    </row>
    <row r="161" spans="5:21" ht="15" thickBot="1" x14ac:dyDescent="0.4">
      <c r="R161" s="235"/>
      <c r="S161" s="49"/>
      <c r="T161" s="235"/>
      <c r="U161" s="49"/>
    </row>
    <row r="162" spans="5:21" s="40" customFormat="1" ht="144.75" customHeight="1" thickBot="1" x14ac:dyDescent="0.6">
      <c r="E162" s="361" t="s">
        <v>108</v>
      </c>
      <c r="F162" s="362"/>
      <c r="G162" s="362"/>
      <c r="H162" s="362"/>
      <c r="I162" s="362"/>
      <c r="J162" s="362"/>
      <c r="K162" s="362"/>
      <c r="L162" s="362"/>
      <c r="M162" s="362"/>
      <c r="N162" s="363"/>
      <c r="O162" s="1">
        <v>76191.320000000007</v>
      </c>
      <c r="P162" s="42">
        <f t="shared" ref="P162:T162" si="2">SUM(P159,P155,P139)</f>
        <v>76088.320000000007</v>
      </c>
      <c r="Q162" s="259" t="s">
        <v>241</v>
      </c>
      <c r="R162" s="42">
        <f t="shared" si="2"/>
        <v>0</v>
      </c>
      <c r="S162" s="42"/>
      <c r="T162" s="70">
        <f t="shared" si="2"/>
        <v>0</v>
      </c>
      <c r="U162" s="41"/>
    </row>
    <row r="164" spans="5:21" x14ac:dyDescent="0.35">
      <c r="Q164" s="406" t="s">
        <v>240</v>
      </c>
    </row>
    <row r="166" spans="5:21" x14ac:dyDescent="0.35">
      <c r="O166" s="250"/>
      <c r="P166" s="250"/>
    </row>
  </sheetData>
  <customSheetViews>
    <customSheetView guid="{E574D578-3D6E-4EF4-A5F3-376FF66DDD0C}" scale="57" hiddenColumns="1" topLeftCell="C151">
      <selection activeCell="P166" sqref="P166"/>
      <pageMargins left="0.7" right="0.7" top="0.75" bottom="0.75" header="0.3" footer="0.3"/>
      <pageSetup orientation="portrait" r:id="rId1"/>
    </customSheetView>
    <customSheetView guid="{80C173F4-7111-4E85-AB6E-6B4B68FCACF3}" scale="70" hiddenColumns="1" topLeftCell="A148">
      <selection activeCell="Q170" sqref="Q170"/>
      <pageMargins left="0.7" right="0.7" top="0.75" bottom="0.75" header="0.3" footer="0.3"/>
      <pageSetup orientation="portrait" r:id="rId2"/>
    </customSheetView>
    <customSheetView guid="{5108A302-BA59-407F-8745-25882833A6D8}" scale="66" hiddenColumns="1">
      <selection activeCell="E128" sqref="E128"/>
      <pageMargins left="0.7" right="0.7" top="0.75" bottom="0.75" header="0.3" footer="0.3"/>
      <pageSetup orientation="portrait" r:id="rId3"/>
    </customSheetView>
    <customSheetView guid="{08C97B7F-67EE-4463-AA3D-5024C5CFCC42}" topLeftCell="A121">
      <selection activeCell="E129" sqref="E129"/>
      <pageMargins left="0" right="0" top="0" bottom="0" header="0" footer="0"/>
      <pageSetup orientation="portrait" r:id="rId4"/>
    </customSheetView>
    <customSheetView guid="{EABE3FB0-5FF5-4E48-BD59-4D235545B9B6}" topLeftCell="F56">
      <selection activeCell="S78" sqref="S78"/>
      <pageMargins left="0" right="0" top="0" bottom="0" header="0" footer="0"/>
      <pageSetup orientation="portrait" r:id="rId5"/>
    </customSheetView>
  </customSheetViews>
  <mergeCells count="101">
    <mergeCell ref="H159:N159"/>
    <mergeCell ref="E162:N162"/>
    <mergeCell ref="A11:Q15"/>
    <mergeCell ref="F130:N130"/>
    <mergeCell ref="F131:N131"/>
    <mergeCell ref="F152:N152"/>
    <mergeCell ref="F153:N153"/>
    <mergeCell ref="F154:N154"/>
    <mergeCell ref="K61:N61"/>
    <mergeCell ref="F77:N77"/>
    <mergeCell ref="F78:N78"/>
    <mergeCell ref="F79:N79"/>
    <mergeCell ref="F80:N80"/>
    <mergeCell ref="F81:N81"/>
    <mergeCell ref="F82:N82"/>
    <mergeCell ref="F83:N83"/>
    <mergeCell ref="F84:N84"/>
    <mergeCell ref="F85:N85"/>
    <mergeCell ref="F86:N86"/>
    <mergeCell ref="F87:N87"/>
    <mergeCell ref="F88:N88"/>
    <mergeCell ref="F89:N89"/>
    <mergeCell ref="E139:N139"/>
    <mergeCell ref="F135:N135"/>
    <mergeCell ref="F113:N113"/>
    <mergeCell ref="F144:N144"/>
    <mergeCell ref="F145:N145"/>
    <mergeCell ref="F146:N146"/>
    <mergeCell ref="F147:N147"/>
    <mergeCell ref="F148:N148"/>
    <mergeCell ref="F149:N149"/>
    <mergeCell ref="F150:N150"/>
    <mergeCell ref="F151:N151"/>
    <mergeCell ref="F116:N116"/>
    <mergeCell ref="F117:N117"/>
    <mergeCell ref="F118:N118"/>
    <mergeCell ref="F119:N119"/>
    <mergeCell ref="F120:N120"/>
    <mergeCell ref="F121:N121"/>
    <mergeCell ref="F122:N122"/>
    <mergeCell ref="F127:N127"/>
    <mergeCell ref="F128:N128"/>
    <mergeCell ref="F133:N133"/>
    <mergeCell ref="F134:N134"/>
    <mergeCell ref="F129:N129"/>
    <mergeCell ref="F132:N132"/>
    <mergeCell ref="F114:N114"/>
    <mergeCell ref="F115:N115"/>
    <mergeCell ref="F94:N94"/>
    <mergeCell ref="F95:N95"/>
    <mergeCell ref="F96:N96"/>
    <mergeCell ref="F40:N40"/>
    <mergeCell ref="F41:N41"/>
    <mergeCell ref="F42:N42"/>
    <mergeCell ref="F43:N43"/>
    <mergeCell ref="F44:N44"/>
    <mergeCell ref="F45:N45"/>
    <mergeCell ref="F67:N67"/>
    <mergeCell ref="F68:N68"/>
    <mergeCell ref="F69:N69"/>
    <mergeCell ref="A1:D1"/>
    <mergeCell ref="F101:N101"/>
    <mergeCell ref="F102:N102"/>
    <mergeCell ref="F103:N103"/>
    <mergeCell ref="F104:N104"/>
    <mergeCell ref="F109:N109"/>
    <mergeCell ref="F110:N110"/>
    <mergeCell ref="F111:N111"/>
    <mergeCell ref="F112:N112"/>
    <mergeCell ref="A20:D20"/>
    <mergeCell ref="A62:D62"/>
    <mergeCell ref="F54:N54"/>
    <mergeCell ref="F55:N55"/>
    <mergeCell ref="F56:N56"/>
    <mergeCell ref="F57:N57"/>
    <mergeCell ref="F97:N97"/>
    <mergeCell ref="F98:N98"/>
    <mergeCell ref="F99:N99"/>
    <mergeCell ref="F100:N100"/>
    <mergeCell ref="F65:N65"/>
    <mergeCell ref="F66:N66"/>
    <mergeCell ref="F70:N70"/>
    <mergeCell ref="F71:N71"/>
    <mergeCell ref="F72:N72"/>
    <mergeCell ref="F23:N23"/>
    <mergeCell ref="F24:N24"/>
    <mergeCell ref="F25:N25"/>
    <mergeCell ref="F26:N26"/>
    <mergeCell ref="F27:N27"/>
    <mergeCell ref="F52:N52"/>
    <mergeCell ref="F53:N53"/>
    <mergeCell ref="F46:N46"/>
    <mergeCell ref="F47:N47"/>
    <mergeCell ref="F38:N38"/>
    <mergeCell ref="F28:N28"/>
    <mergeCell ref="F29:N29"/>
    <mergeCell ref="F30:N30"/>
    <mergeCell ref="F31:N31"/>
    <mergeCell ref="F32:N32"/>
    <mergeCell ref="F33:N33"/>
    <mergeCell ref="F39:N39"/>
  </mergeCells>
  <dataValidations count="10">
    <dataValidation type="list" allowBlank="1" showInputMessage="1" showErrorMessage="1" sqref="C23:D33 C94:D104 C109:D122 C127:D135 C52:D57 C77:D89 C144:D154 C38:D47 C65:D72" xr:uid="{00000000-0002-0000-0200-000000000000}">
      <formula1>Quarter1</formula1>
    </dataValidation>
    <dataValidation type="list" allowBlank="1" showInputMessage="1" showErrorMessage="1" error="Please select from the drop down menu" sqref="E23:E33" xr:uid="{00000000-0002-0000-0200-000001000000}">
      <formula1>Salary</formula1>
    </dataValidation>
    <dataValidation type="list" allowBlank="1" showInputMessage="1" showErrorMessage="1" error="Please Select from the Drop Down Menu" sqref="E94:E104" xr:uid="{00000000-0002-0000-0200-000002000000}">
      <formula1>Telephone</formula1>
    </dataValidation>
    <dataValidation type="list" allowBlank="1" showInputMessage="1" showErrorMessage="1" sqref="E144:E154" xr:uid="{00000000-0002-0000-0200-000003000000}">
      <formula1>Salaries</formula1>
    </dataValidation>
    <dataValidation type="list" allowBlank="1" showInputMessage="1" showErrorMessage="1" sqref="H8" xr:uid="{00000000-0002-0000-0200-000004000000}">
      <formula1>YesNo</formula1>
    </dataValidation>
    <dataValidation type="list" allowBlank="1" showInputMessage="1" showErrorMessage="1" error="Please Select from the Drop Down Menu" sqref="E77:E89" xr:uid="{00000000-0002-0000-0200-000005000000}">
      <formula1>Supplies</formula1>
    </dataValidation>
    <dataValidation type="list" allowBlank="1" showInputMessage="1" showErrorMessage="1" sqref="E127:E135" xr:uid="{00000000-0002-0000-0200-000006000000}">
      <formula1>Other</formula1>
    </dataValidation>
    <dataValidation allowBlank="1" showInputMessage="1" showErrorMessage="1" error="Please select from the drop down menu" sqref="E38:E47 E52:E57" xr:uid="{00000000-0002-0000-0200-000007000000}"/>
    <dataValidation type="list" allowBlank="1" showInputMessage="1" showErrorMessage="1" error="Please Select from the Drop Down Menu" sqref="E65:E72" xr:uid="{00000000-0002-0000-0200-000008000000}">
      <formula1>ContractedServices</formula1>
    </dataValidation>
    <dataValidation allowBlank="1" showInputMessage="1" showErrorMessage="1" error="Please Select from the Drop Down Menu" sqref="E109:E122" xr:uid="{00000000-0002-0000-0200-000009000000}"/>
  </dataValidations>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3"/>
  <sheetViews>
    <sheetView topLeftCell="A4" zoomScale="59" zoomScaleNormal="80" workbookViewId="0">
      <selection activeCell="J34" sqref="J34"/>
    </sheetView>
  </sheetViews>
  <sheetFormatPr defaultRowHeight="14.5" x14ac:dyDescent="0.35"/>
  <cols>
    <col min="1" max="1" width="3" bestFit="1" customWidth="1"/>
    <col min="2" max="2" width="28.7265625" customWidth="1"/>
    <col min="3" max="3" width="16.54296875" customWidth="1"/>
    <col min="4" max="4" width="9.26953125" customWidth="1"/>
    <col min="5" max="5" width="3" bestFit="1" customWidth="1"/>
    <col min="6" max="6" width="28.26953125" customWidth="1"/>
    <col min="7" max="7" width="16.7265625" customWidth="1"/>
    <col min="8" max="8" width="6.7265625" customWidth="1"/>
    <col min="9" max="9" width="3" bestFit="1" customWidth="1"/>
    <col min="10" max="10" width="27.453125" bestFit="1" customWidth="1"/>
    <col min="11" max="11" width="16.7265625" customWidth="1"/>
    <col min="12" max="12" width="7.453125" customWidth="1"/>
    <col min="13" max="13" width="3" bestFit="1" customWidth="1"/>
    <col min="14" max="14" width="27.453125" bestFit="1" customWidth="1"/>
    <col min="15" max="15" width="16.54296875" customWidth="1"/>
    <col min="16" max="16" width="6.7265625" customWidth="1"/>
    <col min="18" max="18" width="3" bestFit="1" customWidth="1"/>
    <col min="19" max="19" width="27.453125" bestFit="1" customWidth="1"/>
    <col min="22" max="22" width="27.453125" bestFit="1" customWidth="1"/>
  </cols>
  <sheetData>
    <row r="1" spans="1:15" ht="15" thickBot="1" x14ac:dyDescent="0.4">
      <c r="F1" s="147" t="s">
        <v>109</v>
      </c>
      <c r="G1" s="148"/>
      <c r="J1" s="147" t="s">
        <v>109</v>
      </c>
      <c r="K1" s="148"/>
      <c r="N1" s="147" t="s">
        <v>109</v>
      </c>
      <c r="O1" s="148"/>
    </row>
    <row r="2" spans="1:15" ht="18.5" x14ac:dyDescent="0.45">
      <c r="A2" s="382" t="s">
        <v>110</v>
      </c>
      <c r="B2" s="382"/>
      <c r="C2" s="382"/>
      <c r="D2" s="141"/>
      <c r="E2" s="382" t="s">
        <v>69</v>
      </c>
      <c r="F2" s="382"/>
      <c r="G2" s="382"/>
      <c r="I2" s="382" t="s">
        <v>71</v>
      </c>
      <c r="J2" s="382"/>
      <c r="K2" s="382"/>
      <c r="L2" s="145"/>
      <c r="M2" s="382" t="s">
        <v>72</v>
      </c>
      <c r="N2" s="382"/>
      <c r="O2" s="382"/>
    </row>
    <row r="3" spans="1:15" x14ac:dyDescent="0.35">
      <c r="A3" s="381" t="s">
        <v>111</v>
      </c>
      <c r="B3" s="381"/>
      <c r="C3" s="1" t="s">
        <v>112</v>
      </c>
      <c r="D3" s="1"/>
      <c r="E3" s="381" t="s">
        <v>111</v>
      </c>
      <c r="F3" s="381"/>
      <c r="G3" s="1" t="s">
        <v>112</v>
      </c>
      <c r="I3" s="381" t="s">
        <v>111</v>
      </c>
      <c r="J3" s="381"/>
      <c r="K3" s="1" t="s">
        <v>112</v>
      </c>
      <c r="L3" s="1"/>
      <c r="M3" s="381" t="s">
        <v>111</v>
      </c>
      <c r="N3" s="381"/>
      <c r="O3" s="1" t="s">
        <v>112</v>
      </c>
    </row>
    <row r="4" spans="1:15" x14ac:dyDescent="0.35">
      <c r="A4" s="379" t="s">
        <v>113</v>
      </c>
      <c r="B4" s="380"/>
      <c r="C4" s="61"/>
      <c r="D4" s="139"/>
      <c r="E4" s="383" t="s">
        <v>113</v>
      </c>
      <c r="F4" s="380"/>
      <c r="G4" s="61"/>
      <c r="I4" s="379" t="s">
        <v>113</v>
      </c>
      <c r="J4" s="380"/>
      <c r="K4" s="61"/>
      <c r="L4" s="139"/>
      <c r="M4" s="379" t="s">
        <v>113</v>
      </c>
      <c r="N4" s="380"/>
      <c r="O4" s="61"/>
    </row>
    <row r="5" spans="1:15" x14ac:dyDescent="0.35">
      <c r="A5" s="4">
        <v>1</v>
      </c>
      <c r="B5" s="5" t="s">
        <v>114</v>
      </c>
      <c r="C5" s="61">
        <f>SUMIF('Budget Detail &amp; Amendments'!E23:E33, B5, 'Budget Detail &amp; Amendments'!O23:O33)</f>
        <v>48003.6</v>
      </c>
      <c r="D5" s="139"/>
      <c r="E5" s="142">
        <v>1</v>
      </c>
      <c r="F5" s="5" t="s">
        <v>114</v>
      </c>
      <c r="G5" s="61">
        <f>SUMIF('Budget Detail &amp; Amendments'!E23:E33, 'Budget Roll-Up'!F5, 'Budget Detail &amp; Amendments'!P23:P33)</f>
        <v>42303.6</v>
      </c>
      <c r="I5" s="4">
        <v>1</v>
      </c>
      <c r="J5" s="5" t="s">
        <v>114</v>
      </c>
      <c r="K5" s="61">
        <f>SUMIF('Budget Detail &amp; Amendments'!E23:E33, 'Budget Roll-Up'!J5, 'Budget Detail &amp; Amendments'!R23:R33)</f>
        <v>0</v>
      </c>
      <c r="L5" s="139"/>
      <c r="M5" s="4">
        <v>1</v>
      </c>
      <c r="N5" s="5" t="s">
        <v>114</v>
      </c>
      <c r="O5" s="61">
        <f>SUMIF('Budget Detail &amp; Amendments'!E23:E33, 'Budget Roll-Up'!N5, 'Budget Detail &amp; Amendments'!T23:T33)</f>
        <v>0</v>
      </c>
    </row>
    <row r="6" spans="1:15" x14ac:dyDescent="0.35">
      <c r="A6" s="4">
        <v>2</v>
      </c>
      <c r="B6" s="5" t="s">
        <v>115</v>
      </c>
      <c r="C6" s="61">
        <f>SUMIF('Budget Detail &amp; Amendments'!E23:E33, B6, 'Budget Detail &amp; Amendments'!O23:O33)</f>
        <v>0</v>
      </c>
      <c r="D6" s="139"/>
      <c r="E6" s="142">
        <v>2</v>
      </c>
      <c r="F6" s="5" t="s">
        <v>115</v>
      </c>
      <c r="G6" s="61">
        <f>SUMIF('Budget Detail &amp; Amendments'!E23:E33, 'Budget Roll-Up'!F6, 'Budget Detail &amp; Amendments'!P23:P33)</f>
        <v>0</v>
      </c>
      <c r="I6" s="4">
        <v>2</v>
      </c>
      <c r="J6" s="5" t="s">
        <v>115</v>
      </c>
      <c r="K6" s="61">
        <f>SUMIF('Budget Detail &amp; Amendments'!E23:E33, 'Budget Roll-Up'!J6, 'Budget Detail &amp; Amendments'!R23:R33)</f>
        <v>0</v>
      </c>
      <c r="L6" s="139"/>
      <c r="M6" s="4">
        <v>2</v>
      </c>
      <c r="N6" s="5" t="s">
        <v>115</v>
      </c>
      <c r="O6" s="61">
        <f>SUMIF('Budget Detail &amp; Amendments'!E23:E33, 'Budget Roll-Up'!N6, 'Budget Detail &amp; Amendments'!T23:T33)</f>
        <v>0</v>
      </c>
    </row>
    <row r="7" spans="1:15" x14ac:dyDescent="0.35">
      <c r="A7" s="4">
        <v>3</v>
      </c>
      <c r="B7" s="5" t="s">
        <v>82</v>
      </c>
      <c r="C7" s="61">
        <f>SUM('Budget Detail &amp; Amendments'!O48,'Budget Detail &amp; Amendments'!O58)</f>
        <v>18451.939999999999</v>
      </c>
      <c r="D7" s="139"/>
      <c r="E7" s="142">
        <v>3</v>
      </c>
      <c r="F7" s="5" t="s">
        <v>82</v>
      </c>
      <c r="G7" s="61">
        <f>SUM('Budget Detail &amp; Amendments'!P48,'Budget Detail &amp; Amendments'!P58)</f>
        <v>18451.939999999999</v>
      </c>
      <c r="I7" s="4">
        <v>3</v>
      </c>
      <c r="J7" s="5" t="s">
        <v>82</v>
      </c>
      <c r="K7" s="61">
        <f>SUM('Budget Detail &amp; Amendments'!R48,'Budget Detail &amp; Amendments'!R58)</f>
        <v>0</v>
      </c>
      <c r="L7" s="139"/>
      <c r="M7" s="4">
        <v>3</v>
      </c>
      <c r="N7" s="5" t="s">
        <v>82</v>
      </c>
      <c r="O7" s="61">
        <f>SUM('Budget Detail &amp; Amendments'!T48,'Budget Detail &amp; Amendments'!T58)</f>
        <v>0</v>
      </c>
    </row>
    <row r="8" spans="1:15" x14ac:dyDescent="0.35">
      <c r="A8" s="6">
        <v>4</v>
      </c>
      <c r="B8" s="7" t="s">
        <v>116</v>
      </c>
      <c r="C8" s="62">
        <f>SUM(C5:C7)</f>
        <v>66455.539999999994</v>
      </c>
      <c r="D8" s="140"/>
      <c r="E8" s="143">
        <v>4</v>
      </c>
      <c r="F8" s="7" t="s">
        <v>116</v>
      </c>
      <c r="G8" s="62">
        <f>SUM(G5:G7)</f>
        <v>60755.539999999994</v>
      </c>
      <c r="I8" s="6">
        <v>4</v>
      </c>
      <c r="J8" s="7" t="s">
        <v>116</v>
      </c>
      <c r="K8" s="62">
        <f>SUM(K5:K7)</f>
        <v>0</v>
      </c>
      <c r="L8" s="140"/>
      <c r="M8" s="6">
        <v>4</v>
      </c>
      <c r="N8" s="7" t="s">
        <v>116</v>
      </c>
      <c r="O8" s="62">
        <f>SUM(O5:O7)</f>
        <v>0</v>
      </c>
    </row>
    <row r="9" spans="1:15" x14ac:dyDescent="0.35">
      <c r="G9" s="63"/>
      <c r="K9" s="63"/>
      <c r="L9" s="63"/>
      <c r="O9" s="63"/>
    </row>
    <row r="10" spans="1:15" x14ac:dyDescent="0.35">
      <c r="A10" s="381" t="s">
        <v>117</v>
      </c>
      <c r="B10" s="381"/>
      <c r="E10" s="381" t="s">
        <v>117</v>
      </c>
      <c r="F10" s="381"/>
      <c r="G10" s="63"/>
      <c r="I10" s="381" t="s">
        <v>117</v>
      </c>
      <c r="J10" s="381"/>
      <c r="K10" s="63"/>
      <c r="L10" s="63"/>
      <c r="M10" s="381" t="s">
        <v>117</v>
      </c>
      <c r="N10" s="381"/>
      <c r="O10" s="63"/>
    </row>
    <row r="11" spans="1:15" x14ac:dyDescent="0.35">
      <c r="A11" s="4">
        <v>5</v>
      </c>
      <c r="B11" s="5" t="s">
        <v>118</v>
      </c>
      <c r="C11" s="61">
        <f>SUMIF('Budget Detail &amp; Amendments'!E65:E72, B11, 'Budget Detail &amp; Amendments'!O65:O72)</f>
        <v>0</v>
      </c>
      <c r="D11" s="139"/>
      <c r="E11" s="142">
        <v>5</v>
      </c>
      <c r="F11" s="5" t="s">
        <v>118</v>
      </c>
      <c r="G11" s="61">
        <f>SUMIF('Budget Detail &amp; Amendments'!E65:E72, 'Budget Roll-Up'!F11, 'Budget Detail &amp; Amendments'!P65:P72)</f>
        <v>500</v>
      </c>
      <c r="I11" s="4">
        <v>5</v>
      </c>
      <c r="J11" s="5" t="s">
        <v>118</v>
      </c>
      <c r="K11" s="61">
        <f>SUMIF('Budget Detail &amp; Amendments'!E65:E72, 'Budget Roll-Up'!J11, 'Budget Detail &amp; Amendments'!R65:R72)</f>
        <v>0</v>
      </c>
      <c r="L11" s="139"/>
      <c r="M11" s="4">
        <v>5</v>
      </c>
      <c r="N11" s="5" t="s">
        <v>118</v>
      </c>
      <c r="O11" s="61">
        <f>SUMIF('Budget Detail &amp; Amendments'!E65:E72, 'Budget Roll-Up'!N11, 'Budget Detail &amp; Amendments'!T65:T72)</f>
        <v>0</v>
      </c>
    </row>
    <row r="12" spans="1:15" x14ac:dyDescent="0.35">
      <c r="A12" s="4">
        <v>6</v>
      </c>
      <c r="B12" s="5" t="s">
        <v>119</v>
      </c>
      <c r="C12" s="61"/>
      <c r="D12" s="139"/>
      <c r="E12" s="142">
        <v>6</v>
      </c>
      <c r="F12" s="5" t="s">
        <v>119</v>
      </c>
      <c r="G12" s="61"/>
      <c r="I12" s="4">
        <v>6</v>
      </c>
      <c r="J12" s="5" t="s">
        <v>119</v>
      </c>
      <c r="K12" s="61"/>
      <c r="L12" s="139"/>
      <c r="M12" s="4">
        <v>6</v>
      </c>
      <c r="N12" s="5" t="s">
        <v>119</v>
      </c>
      <c r="O12" s="61"/>
    </row>
    <row r="13" spans="1:15" x14ac:dyDescent="0.35">
      <c r="A13" s="4">
        <v>7</v>
      </c>
      <c r="B13" s="5" t="s">
        <v>120</v>
      </c>
      <c r="C13" s="61">
        <f>SUMIF('Budget Detail &amp; Amendments'!E65:E72, 'Budget Roll-Up'!B13, 'Budget Detail &amp; Amendments'!O65:O72)</f>
        <v>0</v>
      </c>
      <c r="D13" s="139"/>
      <c r="E13" s="142">
        <v>7</v>
      </c>
      <c r="F13" s="5" t="s">
        <v>120</v>
      </c>
      <c r="G13" s="61">
        <f>SUMIF('Budget Detail &amp; Amendments'!E65:E72, 'Budget Roll-Up'!F13, 'Budget Detail &amp; Amendments'!P65:P72)</f>
        <v>0</v>
      </c>
      <c r="I13" s="4">
        <v>7</v>
      </c>
      <c r="J13" s="5" t="s">
        <v>120</v>
      </c>
      <c r="K13" s="61">
        <f>SUMIF('Budget Detail &amp; Amendments'!E65:E72, 'Budget Roll-Up'!J13, 'Budget Detail &amp; Amendments'!R65:R72)</f>
        <v>0</v>
      </c>
      <c r="L13" s="139"/>
      <c r="M13" s="4">
        <v>7</v>
      </c>
      <c r="N13" s="5" t="s">
        <v>120</v>
      </c>
      <c r="O13" s="61">
        <f>SUMIF('Budget Detail &amp; Amendments'!E65:E72, 'Budget Roll-Up'!N13, 'Budget Detail &amp; Amendments'!T65:T72)</f>
        <v>0</v>
      </c>
    </row>
    <row r="14" spans="1:15" x14ac:dyDescent="0.35">
      <c r="A14" s="4">
        <v>8</v>
      </c>
      <c r="B14" s="5" t="s">
        <v>121</v>
      </c>
      <c r="C14" s="61">
        <f>SUMIF('Budget Detail &amp; Amendments'!E77:E89, 'Budget Roll-Up'!B14, 'Budget Detail &amp; Amendments'!O77:O89)</f>
        <v>250</v>
      </c>
      <c r="D14" s="139"/>
      <c r="E14" s="142">
        <v>8</v>
      </c>
      <c r="F14" s="5" t="s">
        <v>121</v>
      </c>
      <c r="G14" s="61">
        <f>SUMIF('Budget Detail &amp; Amendments'!E77:E89, 'Budget Roll-Up'!F14, 'Budget Detail &amp; Amendments'!P77:P89)</f>
        <v>500</v>
      </c>
      <c r="I14" s="4">
        <v>8</v>
      </c>
      <c r="J14" s="5" t="s">
        <v>121</v>
      </c>
      <c r="K14" s="61">
        <f>SUMIF('Budget Detail &amp; Amendments'!E77:E89, 'Budget Roll-Up'!J14, 'Budget Detail &amp; Amendments'!R77:R89)</f>
        <v>0</v>
      </c>
      <c r="L14" s="139"/>
      <c r="M14" s="4">
        <v>8</v>
      </c>
      <c r="N14" s="5" t="s">
        <v>121</v>
      </c>
      <c r="O14" s="61">
        <f>SUMIF('Budget Detail &amp; Amendments'!E77:E89, 'Budget Roll-Up'!N14, 'Budget Detail &amp; Amendments'!T77:T89)</f>
        <v>0</v>
      </c>
    </row>
    <row r="15" spans="1:15" x14ac:dyDescent="0.35">
      <c r="A15" s="4">
        <v>9</v>
      </c>
      <c r="B15" s="5" t="s">
        <v>122</v>
      </c>
      <c r="C15" s="61">
        <f>SUMIF('Budget Detail &amp; Amendments'!E77:E89, 'Budget Roll-Up'!B15, 'Budget Detail &amp; Amendments'!O77:O89)</f>
        <v>1200</v>
      </c>
      <c r="D15" s="139"/>
      <c r="E15" s="142">
        <v>9</v>
      </c>
      <c r="F15" s="5" t="s">
        <v>122</v>
      </c>
      <c r="G15" s="61">
        <f>SUMIF('Budget Detail &amp; Amendments'!E77:E89, 'Budget Roll-Up'!F15, 'Budget Detail &amp; Amendments'!P77:P89)</f>
        <v>1233</v>
      </c>
      <c r="I15" s="4">
        <v>9</v>
      </c>
      <c r="J15" s="5" t="s">
        <v>122</v>
      </c>
      <c r="K15" s="61">
        <f>SUMIF('Budget Detail &amp; Amendments'!E77:E89, 'Budget Roll-Up'!J15, 'Budget Detail &amp; Amendments'!R77:R89)</f>
        <v>0</v>
      </c>
      <c r="L15" s="139"/>
      <c r="M15" s="4">
        <v>9</v>
      </c>
      <c r="N15" s="5" t="s">
        <v>122</v>
      </c>
      <c r="O15" s="61">
        <f>SUMIF('Budget Detail &amp; Amendments'!E77:E89, 'Budget Roll-Up'!N15, 'Budget Detail &amp; Amendments'!T77:T89)</f>
        <v>0</v>
      </c>
    </row>
    <row r="16" spans="1:15" x14ac:dyDescent="0.35">
      <c r="A16" s="4">
        <v>10</v>
      </c>
      <c r="B16" s="5" t="s">
        <v>94</v>
      </c>
      <c r="C16" s="61">
        <f>SUMIF('Budget Detail &amp; Amendments'!E94:E104, 'Budget Roll-Up'!B16, 'Budget Detail &amp; Amendments'!O94:O104)</f>
        <v>0</v>
      </c>
      <c r="D16" s="139"/>
      <c r="E16" s="142">
        <v>10</v>
      </c>
      <c r="F16" s="5" t="s">
        <v>94</v>
      </c>
      <c r="G16" s="61">
        <f>SUMIF('Budget Detail &amp; Amendments'!E94:E104, 'Budget Roll-Up'!F16, 'Budget Detail &amp; Amendments'!P94:P104)</f>
        <v>0</v>
      </c>
      <c r="I16" s="4">
        <v>10</v>
      </c>
      <c r="J16" s="5" t="s">
        <v>94</v>
      </c>
      <c r="K16" s="61">
        <f>SUMIF('Budget Detail &amp; Amendments'!E94:E104, 'Budget Roll-Up'!J16, 'Budget Detail &amp; Amendments'!R94:R104)</f>
        <v>0</v>
      </c>
      <c r="L16" s="139"/>
      <c r="M16" s="4">
        <v>10</v>
      </c>
      <c r="N16" s="5" t="s">
        <v>94</v>
      </c>
      <c r="O16" s="61">
        <f>SUMIF('Budget Detail &amp; Amendments'!E94:E104, 'Budget Roll-Up'!N16, 'Budget Detail &amp; Amendments'!T94:T104)</f>
        <v>0</v>
      </c>
    </row>
    <row r="17" spans="1:15" x14ac:dyDescent="0.35">
      <c r="A17" s="4">
        <v>11</v>
      </c>
      <c r="B17" s="5" t="s">
        <v>123</v>
      </c>
      <c r="C17" s="61">
        <f>SUMIF('Budget Detail &amp; Amendments'!E94:E104, 'Budget Roll-Up'!B17, 'Budget Detail &amp; Amendments'!O94:O104)</f>
        <v>280</v>
      </c>
      <c r="D17" s="139"/>
      <c r="E17" s="142">
        <v>11</v>
      </c>
      <c r="F17" s="5" t="s">
        <v>123</v>
      </c>
      <c r="G17" s="61">
        <f>SUMIF('Budget Detail &amp; Amendments'!E94:E104, 'Budget Roll-Up'!F17, 'Budget Detail &amp; Amendments'!P94:P104)</f>
        <v>280</v>
      </c>
      <c r="I17" s="4">
        <v>11</v>
      </c>
      <c r="J17" s="5" t="s">
        <v>123</v>
      </c>
      <c r="K17" s="61">
        <f>SUMIF('Budget Detail &amp; Amendments'!E94:E104, 'Budget Roll-Up'!J17, 'Budget Detail &amp; Amendments'!R94:R104)</f>
        <v>0</v>
      </c>
      <c r="L17" s="139"/>
      <c r="M17" s="4">
        <v>11</v>
      </c>
      <c r="N17" s="5" t="s">
        <v>123</v>
      </c>
      <c r="O17" s="61">
        <f>SUMIF('Budget Detail &amp; Amendments'!E94:E104, 'Budget Roll-Up'!N17, 'Budget Detail &amp; Amendments'!T94:T104)</f>
        <v>0</v>
      </c>
    </row>
    <row r="18" spans="1:15" x14ac:dyDescent="0.35">
      <c r="A18" s="4">
        <v>12</v>
      </c>
      <c r="B18" s="8" t="s">
        <v>97</v>
      </c>
      <c r="C18" s="61">
        <f>'Budget Detail &amp; Amendments'!O123</f>
        <v>2840</v>
      </c>
      <c r="D18" s="139"/>
      <c r="E18" s="142">
        <v>12</v>
      </c>
      <c r="F18" s="8" t="s">
        <v>97</v>
      </c>
      <c r="G18" s="61">
        <f>SUM('Budget Detail &amp; Amendments'!P123)</f>
        <v>3626.78</v>
      </c>
      <c r="I18" s="4">
        <v>12</v>
      </c>
      <c r="J18" s="8" t="s">
        <v>97</v>
      </c>
      <c r="K18" s="61">
        <f>SUM('Budget Detail &amp; Amendments'!R123)</f>
        <v>0</v>
      </c>
      <c r="L18" s="139"/>
      <c r="M18" s="4">
        <v>12</v>
      </c>
      <c r="N18" s="8" t="s">
        <v>97</v>
      </c>
      <c r="O18" s="61">
        <f>SUM('Budget Detail &amp; Amendments'!T123)</f>
        <v>0</v>
      </c>
    </row>
    <row r="19" spans="1:15" x14ac:dyDescent="0.35">
      <c r="A19" s="4">
        <v>13</v>
      </c>
      <c r="B19" s="8" t="s">
        <v>124</v>
      </c>
      <c r="C19" s="61"/>
      <c r="D19" s="139"/>
      <c r="E19" s="142">
        <v>13</v>
      </c>
      <c r="F19" s="8" t="s">
        <v>124</v>
      </c>
      <c r="G19" s="61"/>
      <c r="I19" s="4">
        <v>13</v>
      </c>
      <c r="J19" s="8" t="s">
        <v>124</v>
      </c>
      <c r="K19" s="61"/>
      <c r="L19" s="139"/>
      <c r="M19" s="4">
        <v>13</v>
      </c>
      <c r="N19" s="8" t="s">
        <v>124</v>
      </c>
      <c r="O19" s="61"/>
    </row>
    <row r="20" spans="1:15" x14ac:dyDescent="0.35">
      <c r="A20" s="4">
        <v>14</v>
      </c>
      <c r="B20" s="8" t="s">
        <v>125</v>
      </c>
      <c r="C20" s="61"/>
      <c r="D20" s="139"/>
      <c r="E20" s="142">
        <v>14</v>
      </c>
      <c r="F20" s="8" t="s">
        <v>125</v>
      </c>
      <c r="G20" s="61"/>
      <c r="I20" s="4">
        <v>14</v>
      </c>
      <c r="J20" s="8" t="s">
        <v>125</v>
      </c>
      <c r="K20" s="61"/>
      <c r="L20" s="139"/>
      <c r="M20" s="4">
        <v>14</v>
      </c>
      <c r="N20" s="8" t="s">
        <v>125</v>
      </c>
      <c r="O20" s="61"/>
    </row>
    <row r="21" spans="1:15" x14ac:dyDescent="0.35">
      <c r="A21" s="4">
        <v>15</v>
      </c>
      <c r="B21" s="8" t="s">
        <v>126</v>
      </c>
      <c r="C21" s="61"/>
      <c r="D21" s="139"/>
      <c r="E21" s="142">
        <v>15</v>
      </c>
      <c r="F21" s="8" t="s">
        <v>126</v>
      </c>
      <c r="G21" s="61"/>
      <c r="I21" s="4">
        <v>15</v>
      </c>
      <c r="J21" s="8" t="s">
        <v>126</v>
      </c>
      <c r="K21" s="61"/>
      <c r="L21" s="139"/>
      <c r="M21" s="4">
        <v>15</v>
      </c>
      <c r="N21" s="8" t="s">
        <v>126</v>
      </c>
      <c r="O21" s="61"/>
    </row>
    <row r="22" spans="1:15" x14ac:dyDescent="0.35">
      <c r="A22" s="4">
        <v>16</v>
      </c>
      <c r="B22" s="8" t="s">
        <v>127</v>
      </c>
      <c r="C22" s="61">
        <f>SUMIF('Budget Detail &amp; Amendments'!E127:E135, 'Budget Roll-Up'!B22, 'Budget Detail &amp; Amendments'!O127:O135)</f>
        <v>500</v>
      </c>
      <c r="D22" s="139"/>
      <c r="E22" s="142">
        <v>16</v>
      </c>
      <c r="F22" s="8" t="s">
        <v>127</v>
      </c>
      <c r="G22" s="61">
        <f>SUMIF('Budget Detail &amp; Amendments'!E127:E135, 'Budget Roll-Up'!F22, 'Budget Detail &amp; Amendments'!P127:P135)</f>
        <v>790</v>
      </c>
      <c r="I22" s="4">
        <v>16</v>
      </c>
      <c r="J22" s="8" t="s">
        <v>127</v>
      </c>
      <c r="K22" s="61">
        <f>SUMIF('Budget Detail &amp; Amendments'!E127:E135, 'Budget Roll-Up'!J22, 'Budget Detail &amp; Amendments'!R127:R135)</f>
        <v>0</v>
      </c>
      <c r="L22" s="139"/>
      <c r="M22" s="4">
        <v>16</v>
      </c>
      <c r="N22" s="8" t="s">
        <v>127</v>
      </c>
      <c r="O22" s="61">
        <f>SUMIF('Budget Detail &amp; Amendments'!E127:E135, 'Budget Roll-Up'!N22, 'Budget Detail &amp; Amendments'!T127:T135)</f>
        <v>0</v>
      </c>
    </row>
    <row r="23" spans="1:15" x14ac:dyDescent="0.35">
      <c r="A23" s="4">
        <v>17</v>
      </c>
      <c r="B23" s="8" t="s">
        <v>128</v>
      </c>
      <c r="C23" s="61">
        <f>SUMIF('Budget Detail &amp; Amendments'!E127:E135, 'Budget Roll-Up'!B23, 'Budget Detail &amp; Amendments'!O127:O135)</f>
        <v>0</v>
      </c>
      <c r="D23" s="139"/>
      <c r="E23" s="142">
        <v>17</v>
      </c>
      <c r="F23" s="8" t="s">
        <v>128</v>
      </c>
      <c r="G23" s="61">
        <f>SUMIF('Budget Detail &amp; Amendments'!E127:E135, 'Budget Roll-Up'!F23, 'Budget Detail &amp; Amendments'!P127:P135)</f>
        <v>4780</v>
      </c>
      <c r="I23" s="4">
        <v>17</v>
      </c>
      <c r="J23" s="8" t="s">
        <v>128</v>
      </c>
      <c r="K23" s="61">
        <f>SUMIF('Budget Detail &amp; Amendments'!E127:E135, 'Budget Roll-Up'!J23, 'Budget Detail &amp; Amendments'!R127:R135)</f>
        <v>0</v>
      </c>
      <c r="L23" s="139"/>
      <c r="M23" s="4">
        <v>17</v>
      </c>
      <c r="N23" s="8" t="s">
        <v>128</v>
      </c>
      <c r="O23" s="61">
        <f>SUMIF('Budget Detail &amp; Amendments'!E127:E135, 'Budget Roll-Up'!N23, 'Budget Detail &amp; Amendments'!T127:T135)</f>
        <v>0</v>
      </c>
    </row>
    <row r="24" spans="1:15" x14ac:dyDescent="0.35">
      <c r="A24" s="4">
        <v>18</v>
      </c>
      <c r="B24" s="8" t="s">
        <v>129</v>
      </c>
      <c r="C24" s="61">
        <f>SUMIF('Budget Detail &amp; Amendments'!E127:E135, 'Budget Roll-Up'!B24, 'Budget Detail &amp; Amendments'!O127:O135)</f>
        <v>1840</v>
      </c>
      <c r="D24" s="139"/>
      <c r="E24" s="142">
        <v>18</v>
      </c>
      <c r="F24" s="8" t="s">
        <v>129</v>
      </c>
      <c r="G24" s="61">
        <f>SUMIF('Budget Detail &amp; Amendments'!E127:E135, 'Budget Roll-Up'!F24, 'Budget Detail &amp; Amendments'!P127:P135)</f>
        <v>0</v>
      </c>
      <c r="I24" s="4">
        <v>18</v>
      </c>
      <c r="J24" s="8" t="s">
        <v>129</v>
      </c>
      <c r="K24" s="61">
        <f>SUMIF('Budget Detail &amp; Amendments'!E127:E135, 'Budget Roll-Up'!J24, 'Budget Detail &amp; Amendments'!R127:R135)</f>
        <v>0</v>
      </c>
      <c r="L24" s="139"/>
      <c r="M24" s="4">
        <v>18</v>
      </c>
      <c r="N24" s="8" t="s">
        <v>129</v>
      </c>
      <c r="O24" s="61">
        <f>SUMIF('Budget Detail &amp; Amendments'!E127:E135, 'Budget Roll-Up'!N24, 'Budget Detail &amp; Amendments'!T127:T135)</f>
        <v>0</v>
      </c>
    </row>
    <row r="25" spans="1:15" x14ac:dyDescent="0.35">
      <c r="A25" s="6">
        <v>19</v>
      </c>
      <c r="B25" s="7" t="s">
        <v>130</v>
      </c>
      <c r="C25" s="61">
        <f>SUM(C11:C24)</f>
        <v>6910</v>
      </c>
      <c r="D25" s="139"/>
      <c r="E25" s="143">
        <v>19</v>
      </c>
      <c r="F25" s="7" t="s">
        <v>130</v>
      </c>
      <c r="G25" s="61">
        <f>SUM(G11:G24)</f>
        <v>11709.78</v>
      </c>
      <c r="I25" s="6">
        <v>19</v>
      </c>
      <c r="J25" s="7" t="s">
        <v>130</v>
      </c>
      <c r="K25" s="61">
        <f>SUM(K11:K24)</f>
        <v>0</v>
      </c>
      <c r="L25" s="139"/>
      <c r="M25" s="6">
        <v>19</v>
      </c>
      <c r="N25" s="7" t="s">
        <v>130</v>
      </c>
      <c r="O25" s="61">
        <f>SUM(O11:O24)</f>
        <v>0</v>
      </c>
    </row>
    <row r="26" spans="1:15" x14ac:dyDescent="0.35">
      <c r="C26" s="63"/>
      <c r="D26" s="63"/>
      <c r="G26" s="63"/>
      <c r="K26" s="63"/>
      <c r="L26" s="63"/>
      <c r="O26" s="63"/>
    </row>
    <row r="27" spans="1:15" x14ac:dyDescent="0.35">
      <c r="A27" s="9">
        <v>20</v>
      </c>
      <c r="B27" s="7" t="s">
        <v>131</v>
      </c>
      <c r="C27" s="61">
        <f>'Budget Detail &amp; Amendments'!O159</f>
        <v>3623</v>
      </c>
      <c r="D27" s="139"/>
      <c r="E27" s="144">
        <v>20</v>
      </c>
      <c r="F27" s="7" t="s">
        <v>131</v>
      </c>
      <c r="G27" s="61">
        <f>'Budget Detail &amp; Amendments'!P159</f>
        <v>3623</v>
      </c>
      <c r="I27" s="9">
        <v>20</v>
      </c>
      <c r="J27" s="7" t="s">
        <v>131</v>
      </c>
      <c r="K27" s="61">
        <f>SUM('Budget Detail &amp; Amendments'!R159)</f>
        <v>0</v>
      </c>
      <c r="L27" s="139"/>
      <c r="M27" s="9">
        <v>20</v>
      </c>
      <c r="N27" s="7" t="s">
        <v>131</v>
      </c>
      <c r="O27" s="61">
        <f>SUM('Budget Detail &amp; Amendments'!T159)</f>
        <v>0</v>
      </c>
    </row>
    <row r="28" spans="1:15" x14ac:dyDescent="0.35">
      <c r="A28" s="1"/>
      <c r="B28" s="1"/>
      <c r="C28" s="63"/>
      <c r="D28" s="63"/>
      <c r="E28" s="1"/>
      <c r="F28" s="1"/>
      <c r="G28" s="63"/>
      <c r="I28" s="1"/>
      <c r="J28" s="1"/>
      <c r="K28" s="63"/>
      <c r="L28" s="63"/>
      <c r="M28" s="1"/>
      <c r="N28" s="1"/>
      <c r="O28" s="63"/>
    </row>
    <row r="29" spans="1:15" x14ac:dyDescent="0.35">
      <c r="A29" s="6">
        <v>21</v>
      </c>
      <c r="B29" s="7" t="s">
        <v>132</v>
      </c>
      <c r="C29" s="61">
        <f>'Budget Detail &amp; Amendments'!O155</f>
        <v>0</v>
      </c>
      <c r="D29" s="139"/>
      <c r="E29" s="143">
        <v>21</v>
      </c>
      <c r="F29" s="7" t="s">
        <v>132</v>
      </c>
      <c r="G29" s="61">
        <f>SUM('Budget Detail &amp; Amendments'!P155)</f>
        <v>0</v>
      </c>
      <c r="I29" s="6">
        <v>21</v>
      </c>
      <c r="J29" s="7" t="s">
        <v>132</v>
      </c>
      <c r="K29" s="61">
        <f>SUM('Budget Detail &amp; Amendments'!R155)</f>
        <v>0</v>
      </c>
      <c r="L29" s="139"/>
      <c r="M29" s="6">
        <v>21</v>
      </c>
      <c r="N29" s="7" t="s">
        <v>132</v>
      </c>
      <c r="O29" s="61">
        <f>SUM('Budget Detail &amp; Amendments'!T155)</f>
        <v>0</v>
      </c>
    </row>
    <row r="30" spans="1:15" x14ac:dyDescent="0.35">
      <c r="A30" s="2"/>
      <c r="B30" s="1"/>
      <c r="C30" s="63"/>
      <c r="D30" s="63"/>
      <c r="E30" s="2"/>
      <c r="F30" s="1"/>
      <c r="G30" s="63"/>
      <c r="I30" s="2"/>
      <c r="J30" s="1"/>
      <c r="K30" s="63"/>
      <c r="L30" s="63"/>
      <c r="M30" s="2"/>
      <c r="N30" s="1"/>
      <c r="O30" s="63"/>
    </row>
    <row r="31" spans="1:15" x14ac:dyDescent="0.35">
      <c r="A31" s="6">
        <v>22</v>
      </c>
      <c r="B31" s="7" t="s">
        <v>133</v>
      </c>
      <c r="C31" s="61">
        <f>SUM(C8,C25,C27,C29)</f>
        <v>76988.539999999994</v>
      </c>
      <c r="D31" s="139"/>
      <c r="E31" s="143">
        <v>22</v>
      </c>
      <c r="F31" s="7" t="s">
        <v>133</v>
      </c>
      <c r="G31" s="61">
        <f>SUM(G8,G25,G27,G29)</f>
        <v>76088.319999999992</v>
      </c>
      <c r="I31" s="6">
        <v>22</v>
      </c>
      <c r="J31" s="7" t="s">
        <v>133</v>
      </c>
      <c r="K31" s="61">
        <f>SUM(K8,K25,K27,K29)</f>
        <v>0</v>
      </c>
      <c r="L31" s="139"/>
      <c r="M31" s="6">
        <v>22</v>
      </c>
      <c r="N31" s="7" t="s">
        <v>133</v>
      </c>
      <c r="O31" s="61">
        <f>SUM(O8,O25,O27,O29)</f>
        <v>0</v>
      </c>
    </row>
    <row r="34" spans="1:7" ht="15" thickBot="1" x14ac:dyDescent="0.4"/>
    <row r="35" spans="1:7" ht="15" customHeight="1" thickBot="1" x14ac:dyDescent="0.4">
      <c r="A35" s="384" t="s">
        <v>134</v>
      </c>
      <c r="B35" s="385"/>
      <c r="C35" s="385"/>
      <c r="D35" s="385"/>
      <c r="E35" s="385"/>
      <c r="F35" s="385"/>
      <c r="G35" s="386"/>
    </row>
    <row r="36" spans="1:7" x14ac:dyDescent="0.35">
      <c r="A36" s="24"/>
      <c r="B36" s="13"/>
      <c r="C36" s="24"/>
      <c r="D36" s="24"/>
      <c r="E36" s="24"/>
      <c r="F36" s="24"/>
    </row>
    <row r="53" ht="15" customHeight="1" x14ac:dyDescent="0.35"/>
  </sheetData>
  <sheetProtection algorithmName="SHA-512" hashValue="slFv8DratQYxw3/Us3q+b0I7rERHxWBVBynZ+1TEIJPwR42k+j2aH5Ui9WV2Nr5XQGdcvjrc61KPdiubvf47gQ==" saltValue="B2kSOiZt5pgqOMi2FgVjRw==" spinCount="100000" sheet="1" objects="1" scenarios="1"/>
  <customSheetViews>
    <customSheetView guid="{E574D578-3D6E-4EF4-A5F3-376FF66DDD0C}" scale="59" topLeftCell="A4">
      <selection activeCell="J34" sqref="J34"/>
      <pageMargins left="0.7" right="0.7" top="0.75" bottom="0.75" header="0.3" footer="0.3"/>
      <pageSetup orientation="portrait" verticalDpi="0" r:id="rId1"/>
    </customSheetView>
    <customSheetView guid="{80C173F4-7111-4E85-AB6E-6B4B68FCACF3}" scale="70">
      <selection activeCell="G44" sqref="G44"/>
      <pageMargins left="0.7" right="0.7" top="0.75" bottom="0.75" header="0.3" footer="0.3"/>
      <pageSetup orientation="portrait" verticalDpi="0" r:id="rId2"/>
    </customSheetView>
    <customSheetView guid="{5108A302-BA59-407F-8745-25882833A6D8}" scale="59">
      <selection activeCell="C5" sqref="C5"/>
      <pageMargins left="0.7" right="0.7" top="0.75" bottom="0.75" header="0.3" footer="0.3"/>
      <pageSetup orientation="portrait" verticalDpi="0" r:id="rId3"/>
    </customSheetView>
    <customSheetView guid="{08C97B7F-67EE-4463-AA3D-5024C5CFCC42}" scale="80">
      <selection activeCell="G31" sqref="G31"/>
      <pageMargins left="0.7" right="0.7" top="0.75" bottom="0.75" header="0.3" footer="0.3"/>
      <pageSetup orientation="portrait" verticalDpi="0" r:id="rId4"/>
    </customSheetView>
    <customSheetView guid="{EABE3FB0-5FF5-4E48-BD59-4D235545B9B6}" scale="80">
      <selection activeCell="G31" sqref="G31"/>
      <pageMargins left="0.7" right="0.7" top="0.75" bottom="0.75" header="0.3" footer="0.3"/>
      <pageSetup orientation="portrait" verticalDpi="0" r:id="rId5"/>
    </customSheetView>
  </customSheetViews>
  <mergeCells count="17">
    <mergeCell ref="A10:B10"/>
    <mergeCell ref="A2:C2"/>
    <mergeCell ref="A3:B3"/>
    <mergeCell ref="A4:B4"/>
    <mergeCell ref="A35:G35"/>
    <mergeCell ref="M4:N4"/>
    <mergeCell ref="M10:N10"/>
    <mergeCell ref="E2:G2"/>
    <mergeCell ref="I2:K2"/>
    <mergeCell ref="M2:O2"/>
    <mergeCell ref="I3:J3"/>
    <mergeCell ref="I4:J4"/>
    <mergeCell ref="E3:F3"/>
    <mergeCell ref="E4:F4"/>
    <mergeCell ref="E10:F10"/>
    <mergeCell ref="I10:J10"/>
    <mergeCell ref="M3:N3"/>
  </mergeCells>
  <pageMargins left="0.7" right="0.7" top="0.75" bottom="0.75" header="0.3" footer="0.3"/>
  <pageSetup orientation="portrait" verticalDpi="0"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N76"/>
  <sheetViews>
    <sheetView showGridLines="0" topLeftCell="A19" zoomScale="85" zoomScaleNormal="85" workbookViewId="0">
      <selection activeCell="V4" sqref="V4"/>
    </sheetView>
  </sheetViews>
  <sheetFormatPr defaultColWidth="9.26953125" defaultRowHeight="12.5" x14ac:dyDescent="0.25"/>
  <cols>
    <col min="1" max="1" width="3.26953125" style="151" customWidth="1"/>
    <col min="2" max="8" width="3.7265625" style="151" customWidth="1"/>
    <col min="9" max="9" width="1.7265625" style="151" customWidth="1"/>
    <col min="10" max="10" width="8.453125" style="152" customWidth="1"/>
    <col min="11" max="11" width="32" style="151" customWidth="1"/>
    <col min="12" max="12" width="4.7265625" style="151" customWidth="1"/>
    <col min="13" max="19" width="3.7265625" style="151" customWidth="1"/>
    <col min="20" max="20" width="1.7265625" style="151" customWidth="1"/>
    <col min="21" max="21" width="4.453125" style="151" customWidth="1"/>
    <col min="22" max="22" width="30.7265625" style="151" customWidth="1"/>
    <col min="23" max="23" width="2.7265625" style="151" customWidth="1"/>
    <col min="24" max="24" width="3.26953125" style="151" customWidth="1"/>
    <col min="25" max="25" width="7.7265625" style="151" customWidth="1"/>
    <col min="26" max="16384" width="9.26953125" style="151"/>
  </cols>
  <sheetData>
    <row r="1" spans="1:28" ht="18" x14ac:dyDescent="0.4">
      <c r="A1" s="391" t="s">
        <v>135</v>
      </c>
      <c r="B1" s="391"/>
      <c r="C1" s="391"/>
      <c r="D1" s="391"/>
      <c r="E1" s="391"/>
      <c r="F1" s="391"/>
      <c r="G1" s="391"/>
      <c r="H1" s="391"/>
      <c r="I1" s="391"/>
      <c r="J1" s="391"/>
      <c r="K1" s="391"/>
      <c r="L1" s="149"/>
      <c r="M1" s="149"/>
      <c r="N1" s="149"/>
      <c r="O1" s="149"/>
      <c r="P1" s="149"/>
      <c r="Q1" s="149"/>
      <c r="R1" s="149"/>
      <c r="S1" s="149"/>
      <c r="T1" s="149"/>
      <c r="U1" s="149"/>
      <c r="V1" s="149"/>
      <c r="W1" s="150"/>
      <c r="Y1" s="152"/>
    </row>
    <row r="2" spans="1:28" x14ac:dyDescent="0.25">
      <c r="A2" s="392" t="s">
        <v>136</v>
      </c>
      <c r="B2" s="392"/>
      <c r="C2" s="392"/>
      <c r="D2" s="392"/>
      <c r="E2" s="392"/>
      <c r="F2" s="392"/>
      <c r="G2" s="392"/>
      <c r="H2" s="392"/>
      <c r="I2" s="392"/>
      <c r="J2" s="392"/>
      <c r="K2" s="392"/>
      <c r="L2" s="153"/>
      <c r="M2" s="154"/>
      <c r="N2" s="154"/>
      <c r="O2" s="154"/>
      <c r="P2" s="154"/>
      <c r="Q2" s="154"/>
      <c r="R2" s="154"/>
      <c r="S2" s="154"/>
      <c r="T2" s="154"/>
      <c r="U2" s="153"/>
      <c r="V2" s="155" t="s">
        <v>137</v>
      </c>
      <c r="W2" s="150"/>
      <c r="Y2" s="156"/>
    </row>
    <row r="3" spans="1:28" x14ac:dyDescent="0.25">
      <c r="A3" s="153"/>
      <c r="B3" s="153"/>
      <c r="C3" s="153"/>
      <c r="D3" s="157"/>
      <c r="E3" s="157"/>
      <c r="F3" s="153"/>
      <c r="G3" s="153"/>
      <c r="H3" s="153"/>
      <c r="I3" s="158"/>
      <c r="J3" s="159"/>
      <c r="K3" s="153"/>
      <c r="L3" s="153"/>
      <c r="M3" s="153"/>
      <c r="N3" s="153"/>
      <c r="O3" s="157"/>
      <c r="P3" s="157"/>
      <c r="Q3" s="153"/>
      <c r="R3" s="153"/>
      <c r="S3" s="153"/>
      <c r="T3" s="158"/>
      <c r="U3" s="160"/>
      <c r="V3" s="153"/>
      <c r="W3" s="150"/>
      <c r="Y3" s="152"/>
    </row>
    <row r="4" spans="1:28" x14ac:dyDescent="0.25">
      <c r="A4" s="153"/>
      <c r="B4" s="153"/>
      <c r="C4" s="153"/>
      <c r="D4" s="393" t="s">
        <v>138</v>
      </c>
      <c r="E4" s="394"/>
      <c r="F4" s="395">
        <v>2017</v>
      </c>
      <c r="G4" s="396"/>
      <c r="H4" s="397"/>
      <c r="I4" s="153"/>
      <c r="J4" s="159"/>
      <c r="K4" s="393" t="s">
        <v>139</v>
      </c>
      <c r="L4" s="394"/>
      <c r="M4" s="395">
        <v>1</v>
      </c>
      <c r="N4" s="397"/>
      <c r="O4" s="398"/>
      <c r="P4" s="399"/>
      <c r="Q4" s="399"/>
      <c r="R4" s="399"/>
      <c r="S4" s="399"/>
      <c r="T4" s="153"/>
      <c r="U4" s="153"/>
      <c r="V4" s="153"/>
      <c r="W4" s="150"/>
      <c r="Y4" s="156"/>
    </row>
    <row r="5" spans="1:28" x14ac:dyDescent="0.25">
      <c r="A5" s="153"/>
      <c r="B5" s="153"/>
      <c r="C5" s="153"/>
      <c r="D5" s="153"/>
      <c r="E5" s="153"/>
      <c r="F5" s="153"/>
      <c r="G5" s="153"/>
      <c r="H5" s="153"/>
      <c r="I5" s="153"/>
      <c r="J5" s="159"/>
      <c r="K5" s="153"/>
      <c r="L5" s="153"/>
      <c r="M5" s="153"/>
      <c r="N5" s="153"/>
      <c r="O5" s="153"/>
      <c r="P5" s="153"/>
      <c r="Q5" s="153"/>
      <c r="R5" s="153"/>
      <c r="S5" s="153"/>
      <c r="T5" s="153"/>
      <c r="U5" s="153"/>
      <c r="V5" s="153"/>
      <c r="W5" s="150"/>
      <c r="Y5" s="161"/>
    </row>
    <row r="6" spans="1:28" x14ac:dyDescent="0.25">
      <c r="Y6" s="162"/>
    </row>
    <row r="7" spans="1:28" s="163" customFormat="1" ht="18" customHeight="1" x14ac:dyDescent="0.25">
      <c r="B7" s="400" t="s">
        <v>140</v>
      </c>
      <c r="C7" s="400"/>
      <c r="D7" s="400"/>
      <c r="E7" s="400"/>
      <c r="F7" s="400"/>
      <c r="G7" s="400"/>
      <c r="H7" s="400"/>
      <c r="I7" s="400"/>
      <c r="J7" s="400"/>
      <c r="K7" s="400"/>
      <c r="L7" s="400"/>
      <c r="M7" s="400"/>
      <c r="N7" s="400"/>
      <c r="O7" s="400"/>
      <c r="P7" s="400"/>
      <c r="Q7" s="400"/>
      <c r="R7" s="400"/>
      <c r="S7" s="400"/>
      <c r="T7" s="400"/>
      <c r="U7" s="400"/>
      <c r="V7" s="400"/>
      <c r="Y7" s="390"/>
    </row>
    <row r="8" spans="1:28" s="164" customFormat="1" ht="6" customHeight="1" x14ac:dyDescent="0.2">
      <c r="B8" s="165"/>
      <c r="C8" s="165"/>
      <c r="D8" s="165"/>
      <c r="E8" s="165"/>
      <c r="F8" s="165"/>
      <c r="G8" s="165"/>
      <c r="H8" s="165"/>
      <c r="I8" s="165"/>
      <c r="J8" s="166"/>
      <c r="K8" s="165"/>
      <c r="L8" s="167"/>
      <c r="M8" s="165"/>
      <c r="N8" s="165"/>
      <c r="O8" s="165"/>
      <c r="P8" s="165"/>
      <c r="Q8" s="165"/>
      <c r="R8" s="165"/>
      <c r="S8" s="165"/>
      <c r="T8" s="165"/>
      <c r="U8" s="165"/>
      <c r="V8" s="165"/>
      <c r="Y8" s="390"/>
    </row>
    <row r="9" spans="1:28" s="168" customFormat="1" ht="13" x14ac:dyDescent="0.4">
      <c r="B9" s="388">
        <f>DATE(year,7,1)</f>
        <v>42917</v>
      </c>
      <c r="C9" s="389"/>
      <c r="D9" s="389"/>
      <c r="E9" s="389"/>
      <c r="F9" s="389"/>
      <c r="G9" s="389"/>
      <c r="H9" s="389"/>
      <c r="I9" s="169"/>
      <c r="J9" s="387" t="s">
        <v>141</v>
      </c>
      <c r="K9" s="387"/>
      <c r="L9" s="170"/>
      <c r="M9" s="388">
        <f>DATE(year+1,1,1)</f>
        <v>43101</v>
      </c>
      <c r="N9" s="389"/>
      <c r="O9" s="389"/>
      <c r="P9" s="389"/>
      <c r="Q9" s="389"/>
      <c r="R9" s="389"/>
      <c r="S9" s="389"/>
      <c r="T9" s="170"/>
      <c r="U9" s="387" t="s">
        <v>142</v>
      </c>
      <c r="V9" s="387"/>
      <c r="Y9" s="390"/>
      <c r="Z9" s="171"/>
      <c r="AA9" s="171"/>
      <c r="AB9" s="171"/>
    </row>
    <row r="10" spans="1:28" s="167" customFormat="1" ht="13" x14ac:dyDescent="0.25">
      <c r="B10" s="172" t="str">
        <f>IF(startday=1,INDEX(weekDayNames,1),INDEX(weekDayNames,2))</f>
        <v>Su</v>
      </c>
      <c r="C10" s="173" t="str">
        <f>IF(startday=1,INDEX(weekDayNames,2),INDEX(weekDayNames,3))</f>
        <v>M</v>
      </c>
      <c r="D10" s="173" t="str">
        <f>IF(startday=1,INDEX(weekDayNames,3),INDEX(weekDayNames,4))</f>
        <v>Tu</v>
      </c>
      <c r="E10" s="173" t="str">
        <f>IF(startday=1,INDEX(weekDayNames,4),INDEX(weekDayNames,5))</f>
        <v>W</v>
      </c>
      <c r="F10" s="173" t="str">
        <f>IF(startday=1,INDEX(weekDayNames,5),INDEX(weekDayNames,6))</f>
        <v>Th</v>
      </c>
      <c r="G10" s="173" t="str">
        <f>IF(startday=1,INDEX(weekDayNames,6),INDEX(weekDayNames,7))</f>
        <v>F</v>
      </c>
      <c r="H10" s="172" t="str">
        <f>IF(startday=1,INDEX(weekDayNames,7),INDEX(weekDayNames,1))</f>
        <v>Sa</v>
      </c>
      <c r="I10" s="170"/>
      <c r="J10" s="402" t="s">
        <v>143</v>
      </c>
      <c r="K10" s="402"/>
      <c r="L10" s="170"/>
      <c r="M10" s="172" t="str">
        <f>IF(startday=1,INDEX(weekDayNames,1),INDEX(weekDayNames,2))</f>
        <v>Su</v>
      </c>
      <c r="N10" s="173" t="str">
        <f>IF(startday=1,INDEX(weekDayNames,2),INDEX(weekDayNames,3))</f>
        <v>M</v>
      </c>
      <c r="O10" s="173" t="str">
        <f>IF(startday=1,INDEX(weekDayNames,3),INDEX(weekDayNames,4))</f>
        <v>Tu</v>
      </c>
      <c r="P10" s="173" t="str">
        <f>IF(startday=1,INDEX(weekDayNames,4),INDEX(weekDayNames,5))</f>
        <v>W</v>
      </c>
      <c r="Q10" s="173" t="str">
        <f>IF(startday=1,INDEX(weekDayNames,5),INDEX(weekDayNames,6))</f>
        <v>Th</v>
      </c>
      <c r="R10" s="173" t="str">
        <f>IF(startday=1,INDEX(weekDayNames,6),INDEX(weekDayNames,7))</f>
        <v>F</v>
      </c>
      <c r="S10" s="172" t="str">
        <f>IF(startday=1,INDEX(weekDayNames,7),INDEX(weekDayNames,1))</f>
        <v>Sa</v>
      </c>
      <c r="T10" s="170"/>
      <c r="U10" s="174">
        <v>10</v>
      </c>
      <c r="V10" s="175" t="s">
        <v>144</v>
      </c>
      <c r="Y10" s="390"/>
    </row>
    <row r="11" spans="1:28" s="167" customFormat="1" ht="13" x14ac:dyDescent="0.3">
      <c r="B11" s="176" t="str">
        <f t="array" ref="B11:H16">IF(MONTH(B9)&lt;&gt;MONTH(DATE(YEAR(B9),MONTH(B9),1)-WEEKDAY(DATE(YEAR(B9),MONTH(B9),1),startday)+(WeekNo-1)*7+WeekDay),"",DATE(YEAR(B9),MONTH(B9),1)-WEEKDAY(DATE(YEAR(B9),MONTH(B9),1),startday)+(WeekNo-1)*7+WeekDay)</f>
        <v/>
      </c>
      <c r="C11" s="177" t="str">
        <v/>
      </c>
      <c r="D11" s="178" t="str">
        <v/>
      </c>
      <c r="E11" s="177" t="str">
        <v/>
      </c>
      <c r="F11" s="177" t="str">
        <v/>
      </c>
      <c r="G11" s="178" t="str">
        <v/>
      </c>
      <c r="H11" s="176">
        <v>42917</v>
      </c>
      <c r="I11" s="170"/>
      <c r="J11" s="403" t="s">
        <v>145</v>
      </c>
      <c r="K11" s="403"/>
      <c r="L11" s="170"/>
      <c r="M11" s="176" t="str">
        <f t="array" ref="M11:S16">IF(MONTH(M9)&lt;&gt;MONTH(DATE(YEAR(M9),MONTH(M9),1)-WEEKDAY(DATE(YEAR(M9),MONTH(M9),1),startday)+(WeekNo-1)*7+WeekDay),"",DATE(YEAR(M9),MONTH(M9),1)-WEEKDAY(DATE(YEAR(M9),MONTH(M9),1),startday)+(WeekNo-1)*7+WeekDay)</f>
        <v/>
      </c>
      <c r="N11" s="177">
        <v>43101</v>
      </c>
      <c r="O11" s="177">
        <v>43102</v>
      </c>
      <c r="P11" s="177">
        <v>43103</v>
      </c>
      <c r="Q11" s="177">
        <v>43104</v>
      </c>
      <c r="R11" s="177">
        <v>43105</v>
      </c>
      <c r="S11" s="176">
        <v>43106</v>
      </c>
      <c r="T11" s="170"/>
      <c r="U11" s="183">
        <v>16</v>
      </c>
      <c r="V11" s="184" t="s">
        <v>146</v>
      </c>
      <c r="Y11" s="390"/>
    </row>
    <row r="12" spans="1:28" s="167" customFormat="1" ht="13" x14ac:dyDescent="0.25">
      <c r="B12" s="176">
        <v>42918</v>
      </c>
      <c r="C12" s="179">
        <v>42919</v>
      </c>
      <c r="D12" s="177">
        <v>42920</v>
      </c>
      <c r="E12" s="177">
        <v>42921</v>
      </c>
      <c r="F12" s="177">
        <v>42922</v>
      </c>
      <c r="G12" s="177">
        <v>42923</v>
      </c>
      <c r="H12" s="176">
        <v>42924</v>
      </c>
      <c r="I12" s="170"/>
      <c r="J12" s="401" t="s">
        <v>147</v>
      </c>
      <c r="K12" s="401"/>
      <c r="L12" s="170"/>
      <c r="M12" s="176">
        <v>43107</v>
      </c>
      <c r="N12" s="177">
        <v>43108</v>
      </c>
      <c r="O12" s="177">
        <v>43109</v>
      </c>
      <c r="P12" s="182">
        <v>43110</v>
      </c>
      <c r="Q12" s="177">
        <v>43111</v>
      </c>
      <c r="R12" s="177">
        <v>43112</v>
      </c>
      <c r="S12" s="176">
        <v>43113</v>
      </c>
      <c r="T12" s="170"/>
      <c r="U12" s="174">
        <v>24</v>
      </c>
      <c r="V12" s="175" t="s">
        <v>144</v>
      </c>
      <c r="Y12" s="185"/>
      <c r="Z12" s="186"/>
      <c r="AA12" s="186"/>
      <c r="AB12" s="186"/>
    </row>
    <row r="13" spans="1:28" s="167" customFormat="1" ht="11.25" customHeight="1" x14ac:dyDescent="0.25">
      <c r="B13" s="176">
        <v>42925</v>
      </c>
      <c r="C13" s="177">
        <v>42926</v>
      </c>
      <c r="D13" s="177">
        <v>42927</v>
      </c>
      <c r="E13" s="177">
        <v>42928</v>
      </c>
      <c r="F13" s="177">
        <v>42929</v>
      </c>
      <c r="G13" s="177">
        <v>42930</v>
      </c>
      <c r="H13" s="176">
        <v>42931</v>
      </c>
      <c r="I13" s="170"/>
      <c r="J13" s="187"/>
      <c r="K13" s="188"/>
      <c r="L13" s="170"/>
      <c r="M13" s="176">
        <v>43114</v>
      </c>
      <c r="N13" s="177">
        <v>43115</v>
      </c>
      <c r="O13" s="181">
        <v>43116</v>
      </c>
      <c r="P13" s="177">
        <v>43117</v>
      </c>
      <c r="Q13" s="177">
        <v>43118</v>
      </c>
      <c r="R13" s="181">
        <v>43119</v>
      </c>
      <c r="S13" s="176">
        <v>43120</v>
      </c>
      <c r="T13" s="170"/>
      <c r="U13" s="183">
        <v>30</v>
      </c>
      <c r="V13" s="184" t="s">
        <v>146</v>
      </c>
      <c r="Y13" s="187"/>
      <c r="Z13" s="188"/>
      <c r="AA13" s="186"/>
      <c r="AB13" s="186"/>
    </row>
    <row r="14" spans="1:28" s="167" customFormat="1" ht="10.5" x14ac:dyDescent="0.2">
      <c r="B14" s="176">
        <v>42932</v>
      </c>
      <c r="C14" s="177">
        <v>42933</v>
      </c>
      <c r="D14" s="177">
        <v>42934</v>
      </c>
      <c r="E14" s="177">
        <v>42935</v>
      </c>
      <c r="F14" s="177">
        <v>42936</v>
      </c>
      <c r="G14" s="177">
        <v>42937</v>
      </c>
      <c r="H14" s="176">
        <v>42938</v>
      </c>
      <c r="I14" s="170"/>
      <c r="J14" s="189">
        <v>3</v>
      </c>
      <c r="K14" s="188" t="s">
        <v>148</v>
      </c>
      <c r="L14" s="170"/>
      <c r="M14" s="176">
        <v>43121</v>
      </c>
      <c r="N14" s="177">
        <v>43122</v>
      </c>
      <c r="O14" s="177">
        <v>43123</v>
      </c>
      <c r="P14" s="182">
        <v>43124</v>
      </c>
      <c r="Q14" s="177">
        <v>43125</v>
      </c>
      <c r="R14" s="177">
        <v>43126</v>
      </c>
      <c r="S14" s="176">
        <v>43127</v>
      </c>
      <c r="T14" s="170"/>
      <c r="U14" s="190">
        <v>31</v>
      </c>
      <c r="V14" s="191" t="s">
        <v>149</v>
      </c>
      <c r="Y14" s="187"/>
      <c r="Z14" s="188"/>
      <c r="AA14" s="186"/>
      <c r="AB14" s="186"/>
    </row>
    <row r="15" spans="1:28" s="167" customFormat="1" ht="10.5" x14ac:dyDescent="0.2">
      <c r="B15" s="176">
        <v>42939</v>
      </c>
      <c r="C15" s="177">
        <v>42940</v>
      </c>
      <c r="D15" s="177">
        <v>42941</v>
      </c>
      <c r="E15" s="177">
        <v>42942</v>
      </c>
      <c r="F15" s="180">
        <v>42943</v>
      </c>
      <c r="G15" s="177">
        <v>42944</v>
      </c>
      <c r="H15" s="176">
        <v>42945</v>
      </c>
      <c r="I15" s="170"/>
      <c r="J15" s="192">
        <v>31</v>
      </c>
      <c r="K15" s="188" t="s">
        <v>150</v>
      </c>
      <c r="L15" s="170"/>
      <c r="M15" s="176">
        <v>43128</v>
      </c>
      <c r="N15" s="177">
        <v>43129</v>
      </c>
      <c r="O15" s="181">
        <v>43130</v>
      </c>
      <c r="P15" s="179">
        <v>43131</v>
      </c>
      <c r="Q15" s="177" t="str">
        <v/>
      </c>
      <c r="R15" s="178" t="str">
        <v/>
      </c>
      <c r="S15" s="176" t="str">
        <v/>
      </c>
      <c r="T15" s="170"/>
      <c r="U15" s="193"/>
      <c r="V15" s="184"/>
      <c r="Y15" s="187"/>
      <c r="Z15" s="188"/>
      <c r="AA15" s="186"/>
      <c r="AB15" s="186"/>
    </row>
    <row r="16" spans="1:28" s="167" customFormat="1" ht="10.5" x14ac:dyDescent="0.2">
      <c r="B16" s="176">
        <v>42946</v>
      </c>
      <c r="C16" s="181">
        <v>42947</v>
      </c>
      <c r="D16" s="177" t="str">
        <v/>
      </c>
      <c r="E16" s="177" t="str">
        <v/>
      </c>
      <c r="F16" s="177" t="str">
        <v/>
      </c>
      <c r="G16" s="177" t="str">
        <v/>
      </c>
      <c r="H16" s="176" t="str">
        <v/>
      </c>
      <c r="I16" s="170"/>
      <c r="K16" s="188" t="s">
        <v>151</v>
      </c>
      <c r="L16" s="170"/>
      <c r="M16" s="176" t="str">
        <v/>
      </c>
      <c r="N16" s="177" t="str">
        <v/>
      </c>
      <c r="O16" s="177" t="str">
        <v/>
      </c>
      <c r="P16" s="177" t="str">
        <v/>
      </c>
      <c r="Q16" s="177" t="str">
        <v/>
      </c>
      <c r="R16" s="177" t="str">
        <v/>
      </c>
      <c r="S16" s="176" t="str">
        <v/>
      </c>
      <c r="T16" s="170"/>
      <c r="Y16" s="187"/>
      <c r="Z16" s="188"/>
      <c r="AA16" s="186"/>
      <c r="AB16" s="186"/>
    </row>
    <row r="17" spans="2:40" s="167" customFormat="1" ht="4.5" customHeight="1" x14ac:dyDescent="0.3">
      <c r="B17" s="170"/>
      <c r="C17" s="170"/>
      <c r="D17" s="170"/>
      <c r="E17" s="170"/>
      <c r="F17" s="170"/>
      <c r="G17" s="170"/>
      <c r="H17" s="170"/>
      <c r="I17" s="170"/>
      <c r="J17" s="194"/>
      <c r="K17" s="170"/>
      <c r="L17" s="170"/>
      <c r="M17" s="170"/>
      <c r="N17" s="170"/>
      <c r="O17" s="170"/>
      <c r="P17" s="170"/>
      <c r="Q17" s="170"/>
      <c r="R17" s="170"/>
      <c r="S17" s="170"/>
      <c r="T17" s="170"/>
      <c r="U17" s="168"/>
      <c r="V17" s="168"/>
      <c r="Y17" s="187"/>
      <c r="Z17" s="188"/>
      <c r="AA17" s="186"/>
      <c r="AB17" s="186"/>
      <c r="AF17" s="195"/>
      <c r="AG17" s="170"/>
      <c r="AM17" s="195"/>
      <c r="AN17" s="170"/>
    </row>
    <row r="18" spans="2:40" s="168" customFormat="1" ht="11.5" x14ac:dyDescent="0.3">
      <c r="B18" s="388">
        <f>DATE(year,8,1)</f>
        <v>42948</v>
      </c>
      <c r="C18" s="389"/>
      <c r="D18" s="389"/>
      <c r="E18" s="389"/>
      <c r="F18" s="389"/>
      <c r="G18" s="389"/>
      <c r="H18" s="389"/>
      <c r="I18" s="169"/>
      <c r="J18" s="387" t="s">
        <v>152</v>
      </c>
      <c r="K18" s="387"/>
      <c r="L18" s="170"/>
      <c r="M18" s="388">
        <f>DATE(year+1,2,1)</f>
        <v>43132</v>
      </c>
      <c r="N18" s="389"/>
      <c r="O18" s="389"/>
      <c r="P18" s="389"/>
      <c r="Q18" s="389"/>
      <c r="R18" s="389"/>
      <c r="S18" s="389"/>
      <c r="T18" s="170"/>
      <c r="U18" s="387" t="s">
        <v>153</v>
      </c>
      <c r="V18" s="387"/>
      <c r="Y18" s="187"/>
      <c r="Z18" s="188"/>
      <c r="AA18" s="186"/>
      <c r="AB18" s="196"/>
      <c r="AC18" s="197"/>
    </row>
    <row r="19" spans="2:40" s="167" customFormat="1" ht="10.5" x14ac:dyDescent="0.2">
      <c r="B19" s="172" t="str">
        <f>IF(startday=1,INDEX(weekDayNames,1),INDEX(weekDayNames,2))</f>
        <v>Su</v>
      </c>
      <c r="C19" s="173" t="str">
        <f>IF(startday=1,INDEX(weekDayNames,2),INDEX(weekDayNames,3))</f>
        <v>M</v>
      </c>
      <c r="D19" s="173" t="str">
        <f>IF(startday=1,INDEX(weekDayNames,3),INDEX(weekDayNames,4))</f>
        <v>Tu</v>
      </c>
      <c r="E19" s="173" t="str">
        <f>IF(startday=1,INDEX(weekDayNames,4),INDEX(weekDayNames,5))</f>
        <v>W</v>
      </c>
      <c r="F19" s="173" t="str">
        <f>IF(startday=1,INDEX(weekDayNames,5),INDEX(weekDayNames,6))</f>
        <v>Th</v>
      </c>
      <c r="G19" s="173" t="str">
        <f>IF(startday=1,INDEX(weekDayNames,6),INDEX(weekDayNames,7))</f>
        <v>F</v>
      </c>
      <c r="H19" s="172" t="str">
        <f>IF(startday=1,INDEX(weekDayNames,7),INDEX(weekDayNames,1))</f>
        <v>Sa</v>
      </c>
      <c r="I19" s="170"/>
      <c r="J19" s="198">
        <v>9</v>
      </c>
      <c r="K19" s="175" t="s">
        <v>144</v>
      </c>
      <c r="M19" s="172" t="str">
        <f>IF(startday=1,INDEX(weekDayNames,1),INDEX(weekDayNames,2))</f>
        <v>Su</v>
      </c>
      <c r="N19" s="173" t="str">
        <f>IF(startday=1,INDEX(weekDayNames,2),INDEX(weekDayNames,3))</f>
        <v>M</v>
      </c>
      <c r="O19" s="173" t="str">
        <f>IF(startday=1,INDEX(weekDayNames,3),INDEX(weekDayNames,4))</f>
        <v>Tu</v>
      </c>
      <c r="P19" s="173" t="str">
        <f>IF(startday=1,INDEX(weekDayNames,4),INDEX(weekDayNames,5))</f>
        <v>W</v>
      </c>
      <c r="Q19" s="173" t="str">
        <f>IF(startday=1,INDEX(weekDayNames,5),INDEX(weekDayNames,6))</f>
        <v>Th</v>
      </c>
      <c r="R19" s="173" t="str">
        <f>IF(startday=1,INDEX(weekDayNames,6),INDEX(weekDayNames,7))</f>
        <v>F</v>
      </c>
      <c r="S19" s="172" t="str">
        <f>IF(startday=1,INDEX(weekDayNames,7),INDEX(weekDayNames,1))</f>
        <v>Sa</v>
      </c>
      <c r="T19" s="170"/>
      <c r="U19" s="199">
        <v>7</v>
      </c>
      <c r="V19" s="175" t="s">
        <v>144</v>
      </c>
      <c r="Y19" s="200"/>
      <c r="AA19" s="186"/>
      <c r="AB19" s="186"/>
    </row>
    <row r="20" spans="2:40" s="167" customFormat="1" ht="10.5" x14ac:dyDescent="0.25">
      <c r="B20" s="176" t="str">
        <f t="array" ref="B20:H25">IF(MONTH(B18)&lt;&gt;MONTH(DATE(YEAR(B18),MONTH(B18),1)-WEEKDAY(DATE(YEAR(B18),MONTH(B18),1),startday)+(WeekNo-1)*7+WeekDay),"",DATE(YEAR(B18),MONTH(B18),1)-WEEKDAY(DATE(YEAR(B18),MONTH(B18),1),startday)+(WeekNo-1)*7+WeekDay)</f>
        <v/>
      </c>
      <c r="C20" s="177" t="str">
        <v/>
      </c>
      <c r="D20" s="177">
        <v>42948</v>
      </c>
      <c r="E20" s="177">
        <v>42949</v>
      </c>
      <c r="F20" s="177">
        <v>42950</v>
      </c>
      <c r="G20" s="177">
        <v>42951</v>
      </c>
      <c r="H20" s="176">
        <v>42952</v>
      </c>
      <c r="I20" s="170"/>
      <c r="J20" s="183">
        <v>15</v>
      </c>
      <c r="K20" s="201" t="s">
        <v>146</v>
      </c>
      <c r="M20" s="176" t="str">
        <f t="array" ref="M20:S25">IF(MONTH(M18)&lt;&gt;MONTH(DATE(YEAR(M18),MONTH(M18),1)-WEEKDAY(DATE(YEAR(M18),MONTH(M18),1),startday)+(WeekNo-1)*7+WeekDay),"",DATE(YEAR(M18),MONTH(M18),1)-WEEKDAY(DATE(YEAR(M18),MONTH(M18),1),startday)+(WeekNo-1)*7+WeekDay)</f>
        <v/>
      </c>
      <c r="N20" s="177" t="str">
        <v/>
      </c>
      <c r="O20" s="177" t="str">
        <v/>
      </c>
      <c r="P20" s="177" t="str">
        <v/>
      </c>
      <c r="Q20" s="177">
        <v>43132</v>
      </c>
      <c r="R20" s="177">
        <v>43133</v>
      </c>
      <c r="S20" s="176">
        <v>43134</v>
      </c>
      <c r="T20" s="170"/>
      <c r="U20" s="183">
        <v>13</v>
      </c>
      <c r="V20" s="184" t="s">
        <v>146</v>
      </c>
      <c r="Y20" s="200"/>
    </row>
    <row r="21" spans="2:40" s="167" customFormat="1" ht="11.5" x14ac:dyDescent="0.3">
      <c r="B21" s="176">
        <v>42953</v>
      </c>
      <c r="C21" s="177">
        <v>42954</v>
      </c>
      <c r="D21" s="177">
        <v>42955</v>
      </c>
      <c r="E21" s="182">
        <v>42956</v>
      </c>
      <c r="F21" s="177">
        <v>42957</v>
      </c>
      <c r="G21" s="177">
        <v>42958</v>
      </c>
      <c r="H21" s="176">
        <v>42959</v>
      </c>
      <c r="I21" s="170"/>
      <c r="J21" s="198">
        <v>23</v>
      </c>
      <c r="K21" s="175" t="s">
        <v>144</v>
      </c>
      <c r="L21" s="170"/>
      <c r="M21" s="176">
        <v>43135</v>
      </c>
      <c r="N21" s="177">
        <v>43136</v>
      </c>
      <c r="O21" s="177">
        <v>43137</v>
      </c>
      <c r="P21" s="182">
        <v>43138</v>
      </c>
      <c r="Q21" s="177">
        <v>43139</v>
      </c>
      <c r="R21" s="177">
        <v>43140</v>
      </c>
      <c r="S21" s="176">
        <v>43141</v>
      </c>
      <c r="T21" s="170"/>
      <c r="U21" s="199">
        <v>21</v>
      </c>
      <c r="V21" s="175" t="s">
        <v>144</v>
      </c>
      <c r="Y21" s="200"/>
      <c r="AA21" s="168"/>
      <c r="AB21" s="168"/>
    </row>
    <row r="22" spans="2:40" s="167" customFormat="1" ht="11.25" customHeight="1" x14ac:dyDescent="0.25">
      <c r="B22" s="176">
        <v>42960</v>
      </c>
      <c r="C22" s="177">
        <v>42961</v>
      </c>
      <c r="D22" s="181">
        <v>42962</v>
      </c>
      <c r="E22" s="177">
        <v>42963</v>
      </c>
      <c r="F22" s="177">
        <v>42964</v>
      </c>
      <c r="G22" s="177">
        <v>42965</v>
      </c>
      <c r="H22" s="176">
        <v>42966</v>
      </c>
      <c r="I22" s="170"/>
      <c r="J22" s="183">
        <v>29</v>
      </c>
      <c r="K22" s="201" t="s">
        <v>146</v>
      </c>
      <c r="L22" s="170"/>
      <c r="M22" s="176">
        <v>43142</v>
      </c>
      <c r="N22" s="177">
        <v>43143</v>
      </c>
      <c r="O22" s="181">
        <v>43144</v>
      </c>
      <c r="P22" s="177">
        <v>43145</v>
      </c>
      <c r="Q22" s="177">
        <v>43146</v>
      </c>
      <c r="R22" s="177">
        <v>43147</v>
      </c>
      <c r="S22" s="176">
        <v>43148</v>
      </c>
      <c r="T22" s="170"/>
      <c r="U22" s="183">
        <v>27</v>
      </c>
      <c r="V22" s="184" t="s">
        <v>146</v>
      </c>
      <c r="Y22" s="200"/>
    </row>
    <row r="23" spans="2:40" s="167" customFormat="1" ht="11.25" customHeight="1" x14ac:dyDescent="0.2">
      <c r="B23" s="176">
        <v>42967</v>
      </c>
      <c r="C23" s="177">
        <v>42968</v>
      </c>
      <c r="D23" s="177">
        <v>42969</v>
      </c>
      <c r="E23" s="182">
        <v>42970</v>
      </c>
      <c r="F23" s="177">
        <v>42971</v>
      </c>
      <c r="G23" s="177">
        <v>42972</v>
      </c>
      <c r="H23" s="176">
        <v>42973</v>
      </c>
      <c r="I23" s="170"/>
      <c r="J23" s="189">
        <v>31</v>
      </c>
      <c r="K23" s="202" t="s">
        <v>154</v>
      </c>
      <c r="L23" s="170"/>
      <c r="M23" s="176">
        <v>43149</v>
      </c>
      <c r="N23" s="177">
        <v>43150</v>
      </c>
      <c r="O23" s="177">
        <v>43151</v>
      </c>
      <c r="P23" s="182">
        <v>43152</v>
      </c>
      <c r="Q23" s="177">
        <v>43153</v>
      </c>
      <c r="R23" s="177">
        <v>43154</v>
      </c>
      <c r="S23" s="176">
        <v>43155</v>
      </c>
      <c r="T23" s="170"/>
      <c r="U23" s="203" t="s">
        <v>155</v>
      </c>
      <c r="V23" s="203"/>
      <c r="AA23" s="187"/>
    </row>
    <row r="24" spans="2:40" s="167" customFormat="1" ht="12.75" customHeight="1" x14ac:dyDescent="0.2">
      <c r="B24" s="176">
        <v>42974</v>
      </c>
      <c r="C24" s="177">
        <v>42975</v>
      </c>
      <c r="D24" s="181">
        <v>42976</v>
      </c>
      <c r="E24" s="177">
        <v>42977</v>
      </c>
      <c r="F24" s="179">
        <v>42978</v>
      </c>
      <c r="G24" s="180" t="str">
        <v/>
      </c>
      <c r="H24" s="176" t="str">
        <v/>
      </c>
      <c r="I24" s="170"/>
      <c r="K24" s="202" t="s">
        <v>156</v>
      </c>
      <c r="L24" s="170"/>
      <c r="M24" s="176">
        <v>43156</v>
      </c>
      <c r="N24" s="177">
        <v>43157</v>
      </c>
      <c r="O24" s="181">
        <v>43158</v>
      </c>
      <c r="P24" s="177">
        <v>43159</v>
      </c>
      <c r="Q24" s="177" t="str">
        <v/>
      </c>
      <c r="R24" s="177" t="str">
        <v/>
      </c>
      <c r="S24" s="176" t="str">
        <v/>
      </c>
      <c r="T24" s="170"/>
    </row>
    <row r="25" spans="2:40" s="167" customFormat="1" ht="6" customHeight="1" x14ac:dyDescent="0.2">
      <c r="B25" s="176" t="str">
        <v/>
      </c>
      <c r="C25" s="177" t="str">
        <v/>
      </c>
      <c r="D25" s="177" t="str">
        <v/>
      </c>
      <c r="E25" s="177" t="str">
        <v/>
      </c>
      <c r="F25" s="177" t="str">
        <v/>
      </c>
      <c r="G25" s="177" t="str">
        <v/>
      </c>
      <c r="H25" s="176" t="str">
        <v/>
      </c>
      <c r="I25" s="170"/>
      <c r="L25" s="170"/>
      <c r="M25" s="176" t="str">
        <v/>
      </c>
      <c r="N25" s="177" t="str">
        <v/>
      </c>
      <c r="O25" s="177" t="str">
        <v/>
      </c>
      <c r="P25" s="177" t="str">
        <v/>
      </c>
      <c r="Q25" s="177" t="str">
        <v/>
      </c>
      <c r="R25" s="177" t="str">
        <v/>
      </c>
      <c r="S25" s="176" t="str">
        <v/>
      </c>
      <c r="T25" s="170"/>
    </row>
    <row r="26" spans="2:40" s="167" customFormat="1" ht="4.5" customHeight="1" x14ac:dyDescent="0.2">
      <c r="B26" s="170"/>
      <c r="C26" s="170"/>
      <c r="D26" s="170"/>
      <c r="E26" s="170"/>
      <c r="F26" s="170"/>
      <c r="G26" s="170"/>
      <c r="H26" s="170"/>
      <c r="I26" s="170"/>
      <c r="L26" s="170"/>
      <c r="M26" s="170"/>
      <c r="N26" s="170"/>
      <c r="O26" s="170"/>
      <c r="P26" s="170"/>
      <c r="Q26" s="170"/>
      <c r="R26" s="170"/>
      <c r="S26" s="170"/>
      <c r="T26" s="170"/>
      <c r="Y26" s="244"/>
    </row>
    <row r="27" spans="2:40" s="167" customFormat="1" ht="10.5" x14ac:dyDescent="0.2">
      <c r="B27" s="388">
        <f>DATE(year,9,1)</f>
        <v>42979</v>
      </c>
      <c r="C27" s="389"/>
      <c r="D27" s="389"/>
      <c r="E27" s="389"/>
      <c r="F27" s="389"/>
      <c r="G27" s="389"/>
      <c r="H27" s="389"/>
      <c r="I27" s="170"/>
      <c r="J27" s="387" t="s">
        <v>157</v>
      </c>
      <c r="K27" s="387"/>
      <c r="L27" s="170"/>
      <c r="M27" s="388">
        <f>DATE(year+1,3,1)</f>
        <v>43160</v>
      </c>
      <c r="N27" s="389"/>
      <c r="O27" s="389"/>
      <c r="P27" s="389"/>
      <c r="Q27" s="389"/>
      <c r="R27" s="389"/>
      <c r="S27" s="389"/>
      <c r="T27" s="170"/>
      <c r="U27" s="387" t="s">
        <v>158</v>
      </c>
      <c r="V27" s="387"/>
      <c r="Y27" s="200"/>
    </row>
    <row r="28" spans="2:40" s="167" customFormat="1" ht="10.5" x14ac:dyDescent="0.25">
      <c r="B28" s="172" t="str">
        <f>IF(startday=1,INDEX(weekDayNames,1),INDEX(weekDayNames,2))</f>
        <v>Su</v>
      </c>
      <c r="C28" s="173" t="str">
        <f>IF(startday=1,INDEX(weekDayNames,2),INDEX(weekDayNames,3))</f>
        <v>M</v>
      </c>
      <c r="D28" s="173" t="str">
        <f>IF(startday=1,INDEX(weekDayNames,3),INDEX(weekDayNames,4))</f>
        <v>Tu</v>
      </c>
      <c r="E28" s="173" t="str">
        <f>IF(startday=1,INDEX(weekDayNames,4),INDEX(weekDayNames,5))</f>
        <v>W</v>
      </c>
      <c r="F28" s="173" t="str">
        <f>IF(startday=1,INDEX(weekDayNames,5),INDEX(weekDayNames,6))</f>
        <v>Th</v>
      </c>
      <c r="G28" s="173" t="str">
        <f>IF(startday=1,INDEX(weekDayNames,6),INDEX(weekDayNames,7))</f>
        <v>F</v>
      </c>
      <c r="H28" s="172" t="str">
        <f>IF(startday=1,INDEX(weekDayNames,7),INDEX(weekDayNames,1))</f>
        <v>Sa</v>
      </c>
      <c r="I28" s="170"/>
      <c r="J28" s="174">
        <v>6</v>
      </c>
      <c r="K28" s="175" t="s">
        <v>144</v>
      </c>
      <c r="L28" s="170"/>
      <c r="M28" s="172" t="str">
        <f>IF(startday=1,INDEX(weekDayNames,1),INDEX(weekDayNames,2))</f>
        <v>Su</v>
      </c>
      <c r="N28" s="173" t="str">
        <f>IF(startday=1,INDEX(weekDayNames,2),INDEX(weekDayNames,3))</f>
        <v>M</v>
      </c>
      <c r="O28" s="173" t="str">
        <f>IF(startday=1,INDEX(weekDayNames,3),INDEX(weekDayNames,4))</f>
        <v>Tu</v>
      </c>
      <c r="P28" s="173" t="str">
        <f>IF(startday=1,INDEX(weekDayNames,4),INDEX(weekDayNames,5))</f>
        <v>W</v>
      </c>
      <c r="Q28" s="173" t="str">
        <f>IF(startday=1,INDEX(weekDayNames,5),INDEX(weekDayNames,6))</f>
        <v>Th</v>
      </c>
      <c r="R28" s="173" t="str">
        <f>IF(startday=1,INDEX(weekDayNames,6),INDEX(weekDayNames,7))</f>
        <v>F</v>
      </c>
      <c r="S28" s="172" t="str">
        <f>IF(startday=1,INDEX(weekDayNames,7),INDEX(weekDayNames,1))</f>
        <v>Sa</v>
      </c>
      <c r="T28" s="170"/>
      <c r="U28" s="204" t="s">
        <v>159</v>
      </c>
      <c r="V28" s="167" t="s">
        <v>160</v>
      </c>
    </row>
    <row r="29" spans="2:40" s="167" customFormat="1" ht="10.5" x14ac:dyDescent="0.25">
      <c r="B29" s="176" t="str">
        <f t="array" ref="B29:H34">IF(MONTH(B27)&lt;&gt;MONTH(DATE(YEAR(B27),MONTH(B27),1)-WEEKDAY(DATE(YEAR(B27),MONTH(B27),1),startday)+(WeekNo-1)*7+WeekDay),"",DATE(YEAR(B27),MONTH(B27),1)-WEEKDAY(DATE(YEAR(B27),MONTH(B27),1),startday)+(WeekNo-1)*7+WeekDay)</f>
        <v/>
      </c>
      <c r="C29" s="180" t="str">
        <v/>
      </c>
      <c r="D29" s="177" t="str">
        <v/>
      </c>
      <c r="E29" s="177" t="str">
        <v/>
      </c>
      <c r="F29" s="177" t="str">
        <v/>
      </c>
      <c r="G29" s="177">
        <v>42979</v>
      </c>
      <c r="H29" s="176">
        <v>42980</v>
      </c>
      <c r="I29" s="170"/>
      <c r="J29" s="183">
        <v>12</v>
      </c>
      <c r="K29" s="184" t="s">
        <v>146</v>
      </c>
      <c r="L29" s="170"/>
      <c r="M29" s="176" t="str">
        <f t="array" ref="M29:S34">IF(MONTH(M27)&lt;&gt;MONTH(DATE(YEAR(M27),MONTH(M27),1)-WEEKDAY(DATE(YEAR(M27),MONTH(M27),1),startday)+(WeekNo-1)*7+WeekDay),"",DATE(YEAR(M27),MONTH(M27),1)-WEEKDAY(DATE(YEAR(M27),MONTH(M27),1),startday)+(WeekNo-1)*7+WeekDay)</f>
        <v/>
      </c>
      <c r="N29" s="177" t="str">
        <v/>
      </c>
      <c r="O29" s="177" t="str">
        <v/>
      </c>
      <c r="P29" s="177" t="str">
        <v/>
      </c>
      <c r="Q29" s="177">
        <v>43160</v>
      </c>
      <c r="R29" s="177">
        <v>43161</v>
      </c>
      <c r="S29" s="176">
        <v>43162</v>
      </c>
      <c r="T29" s="170"/>
      <c r="U29" s="183">
        <v>13</v>
      </c>
      <c r="V29" s="184" t="s">
        <v>146</v>
      </c>
      <c r="Y29" s="200"/>
    </row>
    <row r="30" spans="2:40" s="167" customFormat="1" ht="10.5" x14ac:dyDescent="0.25">
      <c r="B30" s="176">
        <v>42981</v>
      </c>
      <c r="C30" s="177">
        <v>42982</v>
      </c>
      <c r="D30" s="177">
        <v>42983</v>
      </c>
      <c r="E30" s="182">
        <v>42984</v>
      </c>
      <c r="F30" s="177">
        <v>42985</v>
      </c>
      <c r="G30" s="177">
        <v>42986</v>
      </c>
      <c r="H30" s="176">
        <v>42987</v>
      </c>
      <c r="I30" s="170"/>
      <c r="J30" s="206" t="s">
        <v>161</v>
      </c>
      <c r="K30" s="207" t="s">
        <v>162</v>
      </c>
      <c r="L30" s="170"/>
      <c r="M30" s="176">
        <v>43163</v>
      </c>
      <c r="N30" s="177">
        <v>43164</v>
      </c>
      <c r="O30" s="177">
        <v>43165</v>
      </c>
      <c r="P30" s="177">
        <v>43166</v>
      </c>
      <c r="Q30" s="182">
        <v>43167</v>
      </c>
      <c r="R30" s="182">
        <v>43168</v>
      </c>
      <c r="S30" s="176">
        <v>43169</v>
      </c>
      <c r="T30" s="170"/>
      <c r="U30" s="208">
        <v>21</v>
      </c>
      <c r="V30" s="175" t="s">
        <v>144</v>
      </c>
      <c r="Y30" s="200"/>
    </row>
    <row r="31" spans="2:40" s="168" customFormat="1" ht="13.5" customHeight="1" x14ac:dyDescent="0.3">
      <c r="B31" s="176">
        <v>42988</v>
      </c>
      <c r="C31" s="177">
        <v>42989</v>
      </c>
      <c r="D31" s="181">
        <v>42990</v>
      </c>
      <c r="E31" s="177">
        <v>42991</v>
      </c>
      <c r="F31" s="177">
        <v>42992</v>
      </c>
      <c r="G31" s="177">
        <v>42993</v>
      </c>
      <c r="H31" s="176">
        <v>42994</v>
      </c>
      <c r="I31" s="170"/>
      <c r="J31" s="183">
        <v>26</v>
      </c>
      <c r="K31" s="184" t="s">
        <v>146</v>
      </c>
      <c r="L31" s="170"/>
      <c r="M31" s="176">
        <v>43170</v>
      </c>
      <c r="N31" s="177">
        <v>43171</v>
      </c>
      <c r="O31" s="181">
        <v>43172</v>
      </c>
      <c r="P31" s="177">
        <v>43173</v>
      </c>
      <c r="Q31" s="177">
        <v>43174</v>
      </c>
      <c r="R31" s="177">
        <v>43175</v>
      </c>
      <c r="S31" s="176">
        <v>43176</v>
      </c>
      <c r="T31" s="170"/>
      <c r="U31" s="183">
        <v>27</v>
      </c>
      <c r="V31" s="184" t="s">
        <v>146</v>
      </c>
      <c r="AA31" s="167"/>
      <c r="AB31" s="167"/>
    </row>
    <row r="32" spans="2:40" s="167" customFormat="1" ht="11.5" x14ac:dyDescent="0.3">
      <c r="B32" s="176">
        <v>42995</v>
      </c>
      <c r="C32" s="177">
        <v>42996</v>
      </c>
      <c r="D32" s="177">
        <v>42997</v>
      </c>
      <c r="E32" s="177">
        <v>42998</v>
      </c>
      <c r="F32" s="182">
        <v>42999</v>
      </c>
      <c r="G32" s="182">
        <v>43000</v>
      </c>
      <c r="H32" s="205">
        <v>43001</v>
      </c>
      <c r="I32" s="170"/>
      <c r="L32" s="170"/>
      <c r="M32" s="176">
        <v>43177</v>
      </c>
      <c r="N32" s="177">
        <v>43178</v>
      </c>
      <c r="O32" s="177">
        <v>43179</v>
      </c>
      <c r="P32" s="182">
        <v>43180</v>
      </c>
      <c r="Q32" s="177">
        <v>43181</v>
      </c>
      <c r="R32" s="177">
        <v>43182</v>
      </c>
      <c r="S32" s="176">
        <v>43183</v>
      </c>
      <c r="T32" s="188"/>
      <c r="U32" s="209" t="s">
        <v>163</v>
      </c>
      <c r="V32" s="207" t="s">
        <v>164</v>
      </c>
      <c r="AA32" s="168"/>
    </row>
    <row r="33" spans="2:28" s="167" customFormat="1" ht="10.5" x14ac:dyDescent="0.2">
      <c r="B33" s="176">
        <v>43002</v>
      </c>
      <c r="C33" s="177">
        <v>43003</v>
      </c>
      <c r="D33" s="181">
        <v>43004</v>
      </c>
      <c r="E33" s="177">
        <v>43005</v>
      </c>
      <c r="F33" s="177">
        <v>43006</v>
      </c>
      <c r="G33" s="177">
        <v>43007</v>
      </c>
      <c r="H33" s="176">
        <v>43008</v>
      </c>
      <c r="I33" s="170"/>
      <c r="J33" s="210"/>
      <c r="K33" s="211"/>
      <c r="L33" s="170"/>
      <c r="M33" s="176">
        <v>43184</v>
      </c>
      <c r="N33" s="177">
        <v>43185</v>
      </c>
      <c r="O33" s="181">
        <v>43186</v>
      </c>
      <c r="P33" s="177">
        <v>43187</v>
      </c>
      <c r="Q33" s="177">
        <v>43188</v>
      </c>
      <c r="R33" s="177">
        <v>43189</v>
      </c>
      <c r="S33" s="176">
        <v>43190</v>
      </c>
      <c r="T33" s="170"/>
    </row>
    <row r="34" spans="2:28" s="167" customFormat="1" ht="5.25" customHeight="1" x14ac:dyDescent="0.3">
      <c r="B34" s="176" t="str">
        <v/>
      </c>
      <c r="C34" s="177" t="str">
        <v/>
      </c>
      <c r="D34" s="177" t="str">
        <v/>
      </c>
      <c r="E34" s="177" t="str">
        <v/>
      </c>
      <c r="F34" s="177" t="str">
        <v/>
      </c>
      <c r="G34" s="177" t="str">
        <v/>
      </c>
      <c r="H34" s="176" t="str">
        <v/>
      </c>
      <c r="I34" s="170"/>
      <c r="J34" s="194"/>
      <c r="K34" s="188"/>
      <c r="L34" s="170"/>
      <c r="M34" s="176" t="str">
        <v/>
      </c>
      <c r="N34" s="177" t="str">
        <v/>
      </c>
      <c r="O34" s="177" t="str">
        <v/>
      </c>
      <c r="P34" s="177" t="str">
        <v/>
      </c>
      <c r="Q34" s="177" t="str">
        <v/>
      </c>
      <c r="R34" s="177" t="str">
        <v/>
      </c>
      <c r="S34" s="176" t="str">
        <v/>
      </c>
      <c r="T34" s="170"/>
      <c r="U34" s="212"/>
      <c r="V34" s="211"/>
      <c r="Y34" s="390"/>
      <c r="Z34" s="168"/>
      <c r="AB34" s="168"/>
    </row>
    <row r="35" spans="2:28" s="167" customFormat="1" ht="5.25" customHeight="1" x14ac:dyDescent="0.2">
      <c r="B35" s="170"/>
      <c r="C35" s="170"/>
      <c r="D35" s="170"/>
      <c r="E35" s="170"/>
      <c r="F35" s="170"/>
      <c r="G35" s="170"/>
      <c r="H35" s="170"/>
      <c r="I35" s="170"/>
      <c r="L35" s="170"/>
      <c r="M35" s="170"/>
      <c r="N35" s="170"/>
      <c r="O35" s="170"/>
      <c r="P35" s="170"/>
      <c r="Q35" s="170"/>
      <c r="R35" s="170"/>
      <c r="S35" s="170"/>
      <c r="T35" s="170"/>
      <c r="U35" s="170"/>
      <c r="V35" s="170"/>
      <c r="Y35" s="390"/>
    </row>
    <row r="36" spans="2:28" s="167" customFormat="1" ht="10.5" x14ac:dyDescent="0.2">
      <c r="B36" s="388">
        <f>DATE(year,10,1)</f>
        <v>43009</v>
      </c>
      <c r="C36" s="389"/>
      <c r="D36" s="389"/>
      <c r="E36" s="389"/>
      <c r="F36" s="389"/>
      <c r="G36" s="389"/>
      <c r="H36" s="389"/>
      <c r="I36" s="170"/>
      <c r="J36" s="387" t="s">
        <v>165</v>
      </c>
      <c r="K36" s="387"/>
      <c r="L36" s="170"/>
      <c r="M36" s="388">
        <f>DATE(year+1,4,1)</f>
        <v>43191</v>
      </c>
      <c r="N36" s="389"/>
      <c r="O36" s="389"/>
      <c r="P36" s="389"/>
      <c r="Q36" s="389"/>
      <c r="R36" s="389"/>
      <c r="S36" s="389"/>
      <c r="T36" s="170"/>
      <c r="U36" s="387" t="s">
        <v>166</v>
      </c>
      <c r="V36" s="387"/>
      <c r="Y36" s="390"/>
    </row>
    <row r="37" spans="2:28" s="167" customFormat="1" ht="10.5" x14ac:dyDescent="0.25">
      <c r="B37" s="172" t="str">
        <f>IF(startday=1,INDEX(weekDayNames,1),INDEX(weekDayNames,2))</f>
        <v>Su</v>
      </c>
      <c r="C37" s="173" t="str">
        <f>IF(startday=1,INDEX(weekDayNames,2),INDEX(weekDayNames,3))</f>
        <v>M</v>
      </c>
      <c r="D37" s="173" t="str">
        <f>IF(startday=1,INDEX(weekDayNames,3),INDEX(weekDayNames,4))</f>
        <v>Tu</v>
      </c>
      <c r="E37" s="173" t="str">
        <f>IF(startday=1,INDEX(weekDayNames,4),INDEX(weekDayNames,5))</f>
        <v>W</v>
      </c>
      <c r="F37" s="173" t="str">
        <f>IF(startday=1,INDEX(weekDayNames,5),INDEX(weekDayNames,6))</f>
        <v>Th</v>
      </c>
      <c r="G37" s="173" t="str">
        <f>IF(startday=1,INDEX(weekDayNames,6),INDEX(weekDayNames,7))</f>
        <v>F</v>
      </c>
      <c r="H37" s="172" t="str">
        <f>IF(startday=1,INDEX(weekDayNames,7),INDEX(weekDayNames,1))</f>
        <v>Sa</v>
      </c>
      <c r="I37" s="170"/>
      <c r="J37" s="213" t="s">
        <v>167</v>
      </c>
      <c r="K37" s="167" t="s">
        <v>168</v>
      </c>
      <c r="L37" s="170"/>
      <c r="M37" s="172" t="str">
        <f>IF(startday=1,INDEX(weekDayNames,1),INDEX(weekDayNames,2))</f>
        <v>Su</v>
      </c>
      <c r="N37" s="173" t="str">
        <f>IF(startday=1,INDEX(weekDayNames,2),INDEX(weekDayNames,3))</f>
        <v>M</v>
      </c>
      <c r="O37" s="173" t="str">
        <f>IF(startday=1,INDEX(weekDayNames,3),INDEX(weekDayNames,4))</f>
        <v>Tu</v>
      </c>
      <c r="P37" s="173" t="str">
        <f>IF(startday=1,INDEX(weekDayNames,4),INDEX(weekDayNames,5))</f>
        <v>W</v>
      </c>
      <c r="Q37" s="173" t="str">
        <f>IF(startday=1,INDEX(weekDayNames,5),INDEX(weekDayNames,6))</f>
        <v>Th</v>
      </c>
      <c r="R37" s="173" t="str">
        <f>IF(startday=1,INDEX(weekDayNames,6),INDEX(weekDayNames,7))</f>
        <v>F</v>
      </c>
      <c r="S37" s="172" t="str">
        <f>IF(startday=1,INDEX(weekDayNames,7),INDEX(weekDayNames,1))</f>
        <v>Sa</v>
      </c>
      <c r="T37" s="170"/>
      <c r="U37" s="174">
        <v>4</v>
      </c>
      <c r="V37" s="175" t="s">
        <v>144</v>
      </c>
      <c r="Y37" s="390"/>
    </row>
    <row r="38" spans="2:28" s="167" customFormat="1" ht="11.5" x14ac:dyDescent="0.3">
      <c r="B38" s="176">
        <f t="array" ref="B38:H43">IF(MONTH(B36)&lt;&gt;MONTH(DATE(YEAR(B36),MONTH(B36),1)-WEEKDAY(DATE(YEAR(B36),MONTH(B36),1),startday)+(WeekNo-1)*7+WeekDay),"",DATE(YEAR(B36),MONTH(B36),1)-WEEKDAY(DATE(YEAR(B36),MONTH(B36),1),startday)+(WeekNo-1)*7+WeekDay)</f>
        <v>43009</v>
      </c>
      <c r="C38" s="177">
        <v>43010</v>
      </c>
      <c r="D38" s="177">
        <v>43011</v>
      </c>
      <c r="E38" s="181">
        <v>43012</v>
      </c>
      <c r="F38" s="181">
        <v>43013</v>
      </c>
      <c r="G38" s="177">
        <v>43014</v>
      </c>
      <c r="H38" s="176">
        <v>43015</v>
      </c>
      <c r="I38" s="188"/>
      <c r="J38" s="174">
        <v>18</v>
      </c>
      <c r="K38" s="175" t="s">
        <v>144</v>
      </c>
      <c r="L38" s="170"/>
      <c r="M38" s="176">
        <f t="array" ref="M38:S43">IF(MONTH(M36)&lt;&gt;MONTH(DATE(YEAR(M36),MONTH(M36),1)-WEEKDAY(DATE(YEAR(M36),MONTH(M36),1),startday)+(WeekNo-1)*7+WeekDay),"",DATE(YEAR(M36),MONTH(M36),1)-WEEKDAY(DATE(YEAR(M36),MONTH(M36),1),startday)+(WeekNo-1)*7+WeekDay)</f>
        <v>43191</v>
      </c>
      <c r="N38" s="177">
        <v>43192</v>
      </c>
      <c r="O38" s="177">
        <v>43193</v>
      </c>
      <c r="P38" s="182">
        <v>43194</v>
      </c>
      <c r="Q38" s="177">
        <v>43195</v>
      </c>
      <c r="R38" s="177">
        <v>43196</v>
      </c>
      <c r="S38" s="176">
        <v>43197</v>
      </c>
      <c r="T38" s="170"/>
      <c r="U38" s="183">
        <v>10</v>
      </c>
      <c r="V38" s="184" t="s">
        <v>146</v>
      </c>
      <c r="Y38" s="390"/>
      <c r="AA38" s="168"/>
    </row>
    <row r="39" spans="2:28" s="167" customFormat="1" ht="10.5" x14ac:dyDescent="0.25">
      <c r="B39" s="176">
        <v>43016</v>
      </c>
      <c r="C39" s="177">
        <v>43017</v>
      </c>
      <c r="D39" s="177">
        <v>43018</v>
      </c>
      <c r="E39" s="177">
        <v>43019</v>
      </c>
      <c r="F39" s="177">
        <v>43020</v>
      </c>
      <c r="G39" s="177">
        <v>43021</v>
      </c>
      <c r="H39" s="176">
        <v>43022</v>
      </c>
      <c r="I39" s="188"/>
      <c r="J39" s="183">
        <v>24</v>
      </c>
      <c r="K39" s="184" t="s">
        <v>146</v>
      </c>
      <c r="L39" s="170"/>
      <c r="M39" s="176">
        <v>43198</v>
      </c>
      <c r="N39" s="177">
        <v>43199</v>
      </c>
      <c r="O39" s="181">
        <v>43200</v>
      </c>
      <c r="P39" s="177">
        <v>43201</v>
      </c>
      <c r="Q39" s="177">
        <v>43202</v>
      </c>
      <c r="R39" s="177">
        <v>43203</v>
      </c>
      <c r="S39" s="176">
        <v>43204</v>
      </c>
      <c r="T39" s="170"/>
      <c r="U39" s="208">
        <v>18</v>
      </c>
      <c r="V39" s="175" t="s">
        <v>144</v>
      </c>
      <c r="Y39" s="200"/>
    </row>
    <row r="40" spans="2:28" s="168" customFormat="1" ht="13.5" customHeight="1" x14ac:dyDescent="0.3">
      <c r="B40" s="214">
        <v>43023</v>
      </c>
      <c r="C40" s="180">
        <v>43024</v>
      </c>
      <c r="D40" s="180">
        <v>43025</v>
      </c>
      <c r="E40" s="182">
        <v>43026</v>
      </c>
      <c r="F40" s="177">
        <v>43027</v>
      </c>
      <c r="G40" s="177">
        <v>43028</v>
      </c>
      <c r="H40" s="215">
        <v>43029</v>
      </c>
      <c r="I40" s="170"/>
      <c r="J40" s="189">
        <v>31</v>
      </c>
      <c r="K40" s="191" t="s">
        <v>169</v>
      </c>
      <c r="L40" s="170"/>
      <c r="M40" s="176">
        <v>43205</v>
      </c>
      <c r="N40" s="177">
        <v>43206</v>
      </c>
      <c r="O40" s="177">
        <v>43207</v>
      </c>
      <c r="P40" s="182">
        <v>43208</v>
      </c>
      <c r="Q40" s="177">
        <v>43209</v>
      </c>
      <c r="R40" s="177">
        <v>43210</v>
      </c>
      <c r="S40" s="176">
        <v>43211</v>
      </c>
      <c r="T40" s="170"/>
      <c r="U40" s="183">
        <v>24</v>
      </c>
      <c r="V40" s="184" t="s">
        <v>146</v>
      </c>
      <c r="AA40" s="167"/>
      <c r="AB40" s="167"/>
    </row>
    <row r="41" spans="2:28" s="167" customFormat="1" ht="10.5" x14ac:dyDescent="0.2">
      <c r="B41" s="176">
        <v>43030</v>
      </c>
      <c r="C41" s="177">
        <v>43031</v>
      </c>
      <c r="D41" s="181">
        <v>43032</v>
      </c>
      <c r="E41" s="177">
        <v>43033</v>
      </c>
      <c r="F41" s="177">
        <v>43034</v>
      </c>
      <c r="G41" s="177">
        <v>43035</v>
      </c>
      <c r="H41" s="176">
        <v>43036</v>
      </c>
      <c r="I41" s="170"/>
      <c r="J41" s="207"/>
      <c r="K41" s="207"/>
      <c r="L41" s="170"/>
      <c r="M41" s="176">
        <v>43212</v>
      </c>
      <c r="N41" s="177">
        <v>43213</v>
      </c>
      <c r="O41" s="181">
        <v>43214</v>
      </c>
      <c r="P41" s="182">
        <v>43215</v>
      </c>
      <c r="Q41" s="177">
        <v>43216</v>
      </c>
      <c r="R41" s="177">
        <v>43217</v>
      </c>
      <c r="S41" s="176">
        <v>43218</v>
      </c>
      <c r="T41" s="170"/>
      <c r="U41" s="216">
        <v>30</v>
      </c>
      <c r="V41" s="191" t="s">
        <v>170</v>
      </c>
    </row>
    <row r="42" spans="2:28" s="167" customFormat="1" ht="10.5" x14ac:dyDescent="0.2">
      <c r="B42" s="176">
        <v>43037</v>
      </c>
      <c r="C42" s="177">
        <v>43038</v>
      </c>
      <c r="D42" s="179">
        <v>43039</v>
      </c>
      <c r="E42" s="177" t="str">
        <v/>
      </c>
      <c r="F42" s="177" t="str">
        <v/>
      </c>
      <c r="G42" s="178" t="str">
        <v/>
      </c>
      <c r="H42" s="176" t="str">
        <v/>
      </c>
      <c r="I42" s="170"/>
      <c r="L42" s="170"/>
      <c r="M42" s="176">
        <v>43219</v>
      </c>
      <c r="N42" s="216">
        <v>43220</v>
      </c>
      <c r="O42" s="217" t="str">
        <v/>
      </c>
      <c r="P42" s="177" t="str">
        <v/>
      </c>
      <c r="Q42" s="177" t="str">
        <v/>
      </c>
      <c r="R42" s="178" t="str">
        <v/>
      </c>
      <c r="S42" s="176" t="str">
        <v/>
      </c>
      <c r="T42" s="170"/>
      <c r="U42" s="218"/>
      <c r="V42" s="219"/>
    </row>
    <row r="43" spans="2:28" s="167" customFormat="1" ht="1.5" customHeight="1" x14ac:dyDescent="0.3">
      <c r="B43" s="214" t="str">
        <v/>
      </c>
      <c r="C43" s="177" t="str">
        <v/>
      </c>
      <c r="D43" s="177" t="str">
        <v/>
      </c>
      <c r="E43" s="177" t="str">
        <v/>
      </c>
      <c r="F43" s="177" t="str">
        <v/>
      </c>
      <c r="G43" s="177" t="str">
        <v/>
      </c>
      <c r="H43" s="176" t="str">
        <v/>
      </c>
      <c r="I43" s="170"/>
      <c r="J43" s="191"/>
      <c r="K43" s="191"/>
      <c r="L43" s="170"/>
      <c r="M43" s="176" t="str">
        <v/>
      </c>
      <c r="N43" s="177" t="str">
        <v/>
      </c>
      <c r="O43" s="177" t="str">
        <v/>
      </c>
      <c r="P43" s="177" t="str">
        <v/>
      </c>
      <c r="Q43" s="177" t="str">
        <v/>
      </c>
      <c r="R43" s="177" t="str">
        <v/>
      </c>
      <c r="S43" s="176" t="str">
        <v/>
      </c>
      <c r="T43" s="170"/>
      <c r="AB43" s="168"/>
    </row>
    <row r="44" spans="2:28" s="167" customFormat="1" ht="5.25" customHeight="1" x14ac:dyDescent="0.2">
      <c r="B44" s="170"/>
      <c r="C44" s="170"/>
      <c r="D44" s="170"/>
      <c r="E44" s="170"/>
      <c r="F44" s="170"/>
      <c r="G44" s="170"/>
      <c r="H44" s="170"/>
      <c r="I44" s="170"/>
      <c r="L44" s="170"/>
      <c r="M44" s="170"/>
      <c r="N44" s="170"/>
      <c r="O44" s="170"/>
      <c r="P44" s="170"/>
      <c r="Q44" s="170"/>
      <c r="R44" s="170"/>
      <c r="S44" s="170"/>
      <c r="T44" s="170"/>
    </row>
    <row r="45" spans="2:28" s="167" customFormat="1" ht="10.5" x14ac:dyDescent="0.2">
      <c r="B45" s="388">
        <f>DATE(year,11,1)</f>
        <v>43040</v>
      </c>
      <c r="C45" s="389"/>
      <c r="D45" s="389"/>
      <c r="E45" s="389"/>
      <c r="F45" s="389"/>
      <c r="G45" s="389"/>
      <c r="H45" s="389"/>
      <c r="I45" s="170"/>
      <c r="J45" s="387" t="s">
        <v>171</v>
      </c>
      <c r="K45" s="387"/>
      <c r="L45" s="170"/>
      <c r="M45" s="388">
        <f>DATE(year+1,5,1)</f>
        <v>43221</v>
      </c>
      <c r="N45" s="389"/>
      <c r="O45" s="389"/>
      <c r="P45" s="389"/>
      <c r="Q45" s="389"/>
      <c r="R45" s="389"/>
      <c r="S45" s="389"/>
      <c r="T45" s="170"/>
      <c r="U45" s="387" t="s">
        <v>172</v>
      </c>
      <c r="V45" s="387"/>
    </row>
    <row r="46" spans="2:28" s="167" customFormat="1" ht="10.5" x14ac:dyDescent="0.25">
      <c r="B46" s="172" t="str">
        <f>IF(startday=1,INDEX(weekDayNames,1),INDEX(weekDayNames,2))</f>
        <v>Su</v>
      </c>
      <c r="C46" s="173" t="str">
        <f>IF(startday=1,INDEX(weekDayNames,2),INDEX(weekDayNames,3))</f>
        <v>M</v>
      </c>
      <c r="D46" s="173" t="str">
        <f>IF(startday=1,INDEX(weekDayNames,3),INDEX(weekDayNames,4))</f>
        <v>Tu</v>
      </c>
      <c r="E46" s="173" t="str">
        <f>IF(startday=1,INDEX(weekDayNames,4),INDEX(weekDayNames,5))</f>
        <v>W</v>
      </c>
      <c r="F46" s="173" t="str">
        <f>IF(startday=1,INDEX(weekDayNames,5),INDEX(weekDayNames,6))</f>
        <v>Th</v>
      </c>
      <c r="G46" s="173" t="str">
        <f>IF(startday=1,INDEX(weekDayNames,6),INDEX(weekDayNames,7))</f>
        <v>F</v>
      </c>
      <c r="H46" s="172" t="str">
        <f>IF(startday=1,INDEX(weekDayNames,7),INDEX(weekDayNames,1))</f>
        <v>Sa</v>
      </c>
      <c r="I46" s="170"/>
      <c r="J46" s="220">
        <v>1</v>
      </c>
      <c r="K46" s="221" t="s">
        <v>173</v>
      </c>
      <c r="L46" s="170"/>
      <c r="M46" s="172" t="str">
        <f>IF(startday=1,INDEX(weekDayNames,1),INDEX(weekDayNames,2))</f>
        <v>Su</v>
      </c>
      <c r="N46" s="173" t="str">
        <f>IF(startday=1,INDEX(weekDayNames,2),INDEX(weekDayNames,3))</f>
        <v>M</v>
      </c>
      <c r="O46" s="173" t="str">
        <f>IF(startday=1,INDEX(weekDayNames,3),INDEX(weekDayNames,4))</f>
        <v>Tu</v>
      </c>
      <c r="P46" s="173" t="str">
        <f>IF(startday=1,INDEX(weekDayNames,4),INDEX(weekDayNames,5))</f>
        <v>W</v>
      </c>
      <c r="Q46" s="173" t="str">
        <f>IF(startday=1,INDEX(weekDayNames,5),INDEX(weekDayNames,6))</f>
        <v>Th</v>
      </c>
      <c r="R46" s="173" t="str">
        <f>IF(startday=1,INDEX(weekDayNames,6),INDEX(weekDayNames,7))</f>
        <v>F</v>
      </c>
      <c r="S46" s="172" t="str">
        <f>IF(startday=1,INDEX(weekDayNames,7),INDEX(weekDayNames,1))</f>
        <v>Sa</v>
      </c>
      <c r="T46" s="170"/>
      <c r="U46" s="222">
        <v>1</v>
      </c>
      <c r="V46" s="223" t="s">
        <v>174</v>
      </c>
    </row>
    <row r="47" spans="2:28" s="167" customFormat="1" ht="12" customHeight="1" x14ac:dyDescent="0.2">
      <c r="B47" s="176" t="str">
        <f t="array" ref="B47:H52">IF(MONTH(B45)&lt;&gt;MONTH(DATE(YEAR(B45),MONTH(B45),1)-WEEKDAY(DATE(YEAR(B45),MONTH(B45),1),startday)+(WeekNo-1)*7+WeekDay),"",DATE(YEAR(B45),MONTH(B45),1)-WEEKDAY(DATE(YEAR(B45),MONTH(B45),1),startday)+(WeekNo-1)*7+WeekDay)</f>
        <v/>
      </c>
      <c r="C47" s="177" t="str">
        <v/>
      </c>
      <c r="D47" s="224" t="str">
        <v/>
      </c>
      <c r="E47" s="181">
        <v>43040</v>
      </c>
      <c r="F47" s="177">
        <v>43041</v>
      </c>
      <c r="G47" s="177">
        <v>43042</v>
      </c>
      <c r="H47" s="176">
        <v>43043</v>
      </c>
      <c r="I47" s="170"/>
      <c r="J47" s="220">
        <v>1</v>
      </c>
      <c r="K47" s="221" t="s">
        <v>175</v>
      </c>
      <c r="L47" s="170"/>
      <c r="M47" s="176" t="str">
        <f t="array" ref="M47:S52">IF(MONTH(M45)&lt;&gt;MONTH(DATE(YEAR(M45),MONTH(M45),1)-WEEKDAY(DATE(YEAR(M45),MONTH(M45),1),startday)+(WeekNo-1)*7+WeekDay),"",DATE(YEAR(M45),MONTH(M45),1)-WEEKDAY(DATE(YEAR(M45),MONTH(M45),1),startday)+(WeekNo-1)*7+WeekDay)</f>
        <v/>
      </c>
      <c r="N47" s="217" t="str">
        <v/>
      </c>
      <c r="O47" s="181">
        <v>43221</v>
      </c>
      <c r="P47" s="182">
        <v>43222</v>
      </c>
      <c r="Q47" s="177">
        <v>43223</v>
      </c>
      <c r="R47" s="177">
        <v>43224</v>
      </c>
      <c r="S47" s="176">
        <v>43225</v>
      </c>
      <c r="T47" s="170"/>
      <c r="U47" s="199">
        <v>2</v>
      </c>
      <c r="V47" s="175" t="s">
        <v>144</v>
      </c>
    </row>
    <row r="48" spans="2:28" s="167" customFormat="1" ht="13.5" customHeight="1" x14ac:dyDescent="0.25">
      <c r="B48" s="176">
        <v>43044</v>
      </c>
      <c r="C48" s="177">
        <v>43045</v>
      </c>
      <c r="D48" s="181">
        <v>43046</v>
      </c>
      <c r="E48" s="177">
        <v>43047</v>
      </c>
      <c r="F48" s="177">
        <v>43048</v>
      </c>
      <c r="G48" s="177">
        <v>43049</v>
      </c>
      <c r="H48" s="176">
        <v>43050</v>
      </c>
      <c r="I48" s="170"/>
      <c r="J48" s="198">
        <v>1</v>
      </c>
      <c r="K48" s="175" t="s">
        <v>144</v>
      </c>
      <c r="L48" s="170"/>
      <c r="M48" s="176">
        <v>43226</v>
      </c>
      <c r="N48" s="177">
        <v>43227</v>
      </c>
      <c r="O48" s="181">
        <v>43228</v>
      </c>
      <c r="P48" s="177">
        <v>43229</v>
      </c>
      <c r="Q48" s="177">
        <v>43230</v>
      </c>
      <c r="R48" s="177">
        <v>43231</v>
      </c>
      <c r="S48" s="176">
        <v>43232</v>
      </c>
      <c r="T48" s="170"/>
      <c r="U48" s="183">
        <v>8</v>
      </c>
      <c r="V48" s="184" t="s">
        <v>146</v>
      </c>
      <c r="Y48" s="244"/>
    </row>
    <row r="49" spans="2:28" s="168" customFormat="1" ht="11.5" x14ac:dyDescent="0.3">
      <c r="B49" s="176">
        <v>43051</v>
      </c>
      <c r="C49" s="177">
        <v>43052</v>
      </c>
      <c r="D49" s="177">
        <v>43053</v>
      </c>
      <c r="E49" s="182">
        <v>43054</v>
      </c>
      <c r="F49" s="177">
        <v>43055</v>
      </c>
      <c r="G49" s="177">
        <v>43056</v>
      </c>
      <c r="H49" s="176">
        <v>43057</v>
      </c>
      <c r="I49" s="170"/>
      <c r="J49" s="183">
        <v>7</v>
      </c>
      <c r="K49" s="184" t="s">
        <v>146</v>
      </c>
      <c r="L49" s="170"/>
      <c r="M49" s="176">
        <v>43233</v>
      </c>
      <c r="N49" s="177">
        <v>43234</v>
      </c>
      <c r="O49" s="177">
        <v>43235</v>
      </c>
      <c r="P49" s="182">
        <v>43236</v>
      </c>
      <c r="Q49" s="177">
        <v>43237</v>
      </c>
      <c r="R49" s="177">
        <v>43238</v>
      </c>
      <c r="S49" s="176">
        <v>43239</v>
      </c>
      <c r="T49" s="170"/>
      <c r="U49" s="199">
        <v>16</v>
      </c>
      <c r="V49" s="175" t="s">
        <v>144</v>
      </c>
      <c r="Y49" s="200"/>
      <c r="Z49" s="167"/>
      <c r="AA49" s="167"/>
      <c r="AB49" s="167"/>
    </row>
    <row r="50" spans="2:28" s="167" customFormat="1" ht="11.5" x14ac:dyDescent="0.3">
      <c r="B50" s="176">
        <v>43058</v>
      </c>
      <c r="C50" s="177">
        <v>43059</v>
      </c>
      <c r="D50" s="181">
        <v>43060</v>
      </c>
      <c r="E50" s="177">
        <v>43061</v>
      </c>
      <c r="F50" s="177">
        <v>43062</v>
      </c>
      <c r="G50" s="177">
        <v>43063</v>
      </c>
      <c r="H50" s="176">
        <v>43064</v>
      </c>
      <c r="I50" s="170"/>
      <c r="J50" s="174">
        <v>15</v>
      </c>
      <c r="K50" s="175" t="s">
        <v>144</v>
      </c>
      <c r="L50" s="170"/>
      <c r="M50" s="176">
        <v>43240</v>
      </c>
      <c r="N50" s="177">
        <v>43241</v>
      </c>
      <c r="O50" s="181">
        <v>43242</v>
      </c>
      <c r="P50" s="177">
        <v>43243</v>
      </c>
      <c r="Q50" s="177">
        <v>43244</v>
      </c>
      <c r="R50" s="177">
        <v>43245</v>
      </c>
      <c r="S50" s="176">
        <v>43246</v>
      </c>
      <c r="T50" s="170"/>
      <c r="U50" s="183">
        <v>22</v>
      </c>
      <c r="V50" s="184" t="s">
        <v>146</v>
      </c>
      <c r="Y50" s="200"/>
      <c r="AA50" s="168"/>
    </row>
    <row r="51" spans="2:28" s="167" customFormat="1" ht="10.5" x14ac:dyDescent="0.25">
      <c r="B51" s="176">
        <v>43065</v>
      </c>
      <c r="C51" s="177">
        <v>43066</v>
      </c>
      <c r="D51" s="177">
        <v>43067</v>
      </c>
      <c r="E51" s="177">
        <v>43068</v>
      </c>
      <c r="F51" s="177">
        <v>43069</v>
      </c>
      <c r="G51" s="177" t="str">
        <v/>
      </c>
      <c r="H51" s="176" t="str">
        <v/>
      </c>
      <c r="I51" s="170"/>
      <c r="J51" s="183">
        <v>21</v>
      </c>
      <c r="K51" s="184" t="s">
        <v>146</v>
      </c>
      <c r="L51" s="170"/>
      <c r="M51" s="176">
        <v>43247</v>
      </c>
      <c r="N51" s="177">
        <v>43248</v>
      </c>
      <c r="O51" s="177">
        <v>43249</v>
      </c>
      <c r="P51" s="182">
        <v>43250</v>
      </c>
      <c r="Q51" s="177">
        <v>43251</v>
      </c>
      <c r="R51" s="177" t="str">
        <v/>
      </c>
      <c r="S51" s="176" t="str">
        <v/>
      </c>
      <c r="T51" s="170"/>
      <c r="U51" s="199">
        <v>30</v>
      </c>
      <c r="V51" s="175" t="s">
        <v>144</v>
      </c>
      <c r="Y51" s="200"/>
    </row>
    <row r="52" spans="2:28" s="167" customFormat="1" ht="11.5" x14ac:dyDescent="0.3">
      <c r="B52" s="176" t="str">
        <v/>
      </c>
      <c r="C52" s="177" t="str">
        <v/>
      </c>
      <c r="D52" s="177" t="str">
        <v/>
      </c>
      <c r="E52" s="177" t="str">
        <v/>
      </c>
      <c r="F52" s="177" t="str">
        <v/>
      </c>
      <c r="G52" s="177" t="str">
        <v/>
      </c>
      <c r="H52" s="176" t="str">
        <v/>
      </c>
      <c r="I52" s="170"/>
      <c r="J52" s="225"/>
      <c r="K52" s="186"/>
      <c r="L52" s="170"/>
      <c r="M52" s="176" t="str">
        <v/>
      </c>
      <c r="N52" s="177" t="str">
        <v/>
      </c>
      <c r="O52" s="177" t="str">
        <v/>
      </c>
      <c r="P52" s="177" t="str">
        <v/>
      </c>
      <c r="Q52" s="177" t="str">
        <v/>
      </c>
      <c r="R52" s="177" t="str">
        <v/>
      </c>
      <c r="S52" s="176" t="str">
        <v/>
      </c>
      <c r="T52" s="170"/>
      <c r="U52" s="226"/>
      <c r="V52" s="170"/>
      <c r="Y52" s="227"/>
      <c r="Z52" s="168"/>
      <c r="AB52" s="168"/>
    </row>
    <row r="53" spans="2:28" s="167" customFormat="1" ht="5.25" customHeight="1" x14ac:dyDescent="0.3">
      <c r="B53" s="170"/>
      <c r="C53" s="170"/>
      <c r="D53" s="170"/>
      <c r="E53" s="170"/>
      <c r="F53" s="170"/>
      <c r="G53" s="170"/>
      <c r="H53" s="170"/>
      <c r="I53" s="170"/>
      <c r="L53" s="170"/>
      <c r="M53" s="168"/>
      <c r="N53" s="168"/>
      <c r="O53" s="168"/>
      <c r="P53" s="168"/>
      <c r="Q53" s="168"/>
      <c r="R53" s="168"/>
      <c r="S53" s="168"/>
      <c r="T53" s="170"/>
      <c r="U53" s="168"/>
      <c r="V53" s="168"/>
      <c r="Y53" s="200"/>
    </row>
    <row r="54" spans="2:28" s="167" customFormat="1" ht="10.5" x14ac:dyDescent="0.2">
      <c r="B54" s="388">
        <f>DATE(year,12,1)</f>
        <v>43070</v>
      </c>
      <c r="C54" s="389"/>
      <c r="D54" s="389"/>
      <c r="E54" s="389"/>
      <c r="F54" s="389"/>
      <c r="G54" s="389"/>
      <c r="H54" s="389"/>
      <c r="I54" s="170"/>
      <c r="J54" s="387" t="s">
        <v>176</v>
      </c>
      <c r="K54" s="387"/>
      <c r="L54" s="170"/>
      <c r="M54" s="388">
        <f>DATE(year+1,6,1)</f>
        <v>43252</v>
      </c>
      <c r="N54" s="389"/>
      <c r="O54" s="389"/>
      <c r="P54" s="389"/>
      <c r="Q54" s="389"/>
      <c r="R54" s="389"/>
      <c r="S54" s="389"/>
      <c r="T54" s="170"/>
      <c r="U54" s="387" t="s">
        <v>177</v>
      </c>
      <c r="V54" s="387"/>
    </row>
    <row r="55" spans="2:28" s="167" customFormat="1" ht="10.5" x14ac:dyDescent="0.25">
      <c r="B55" s="172" t="str">
        <f>IF(startday=1,INDEX(weekDayNames,1),INDEX(weekDayNames,2))</f>
        <v>Su</v>
      </c>
      <c r="C55" s="173" t="str">
        <f>IF(startday=1,INDEX(weekDayNames,2),INDEX(weekDayNames,3))</f>
        <v>M</v>
      </c>
      <c r="D55" s="173" t="str">
        <f>IF(startday=1,INDEX(weekDayNames,3),INDEX(weekDayNames,4))</f>
        <v>Tu</v>
      </c>
      <c r="E55" s="173" t="str">
        <f>IF(startday=1,INDEX(weekDayNames,4),INDEX(weekDayNames,5))</f>
        <v>W</v>
      </c>
      <c r="F55" s="173" t="str">
        <f>IF(startday=1,INDEX(weekDayNames,5),INDEX(weekDayNames,6))</f>
        <v>Th</v>
      </c>
      <c r="G55" s="173" t="str">
        <f>IF(startday=1,INDEX(weekDayNames,6),INDEX(weekDayNames,7))</f>
        <v>F</v>
      </c>
      <c r="H55" s="172" t="str">
        <f>IF(startday=1,INDEX(weekDayNames,7),INDEX(weekDayNames,1))</f>
        <v>Sa</v>
      </c>
      <c r="I55" s="170"/>
      <c r="J55" s="183">
        <v>5</v>
      </c>
      <c r="K55" s="184" t="s">
        <v>146</v>
      </c>
      <c r="L55" s="170"/>
      <c r="M55" s="172" t="str">
        <f>IF(startday=1,INDEX(weekDayNames,1),INDEX(weekDayNames,2))</f>
        <v>Su</v>
      </c>
      <c r="N55" s="173" t="str">
        <f>IF(startday=1,INDEX(weekDayNames,2),INDEX(weekDayNames,3))</f>
        <v>M</v>
      </c>
      <c r="O55" s="173" t="str">
        <f>IF(startday=1,INDEX(weekDayNames,3),INDEX(weekDayNames,4))</f>
        <v>Tu</v>
      </c>
      <c r="P55" s="173" t="str">
        <f>IF(startday=1,INDEX(weekDayNames,4),INDEX(weekDayNames,5))</f>
        <v>W</v>
      </c>
      <c r="Q55" s="173" t="str">
        <f>IF(startday=1,INDEX(weekDayNames,5),INDEX(weekDayNames,6))</f>
        <v>Th</v>
      </c>
      <c r="R55" s="173" t="str">
        <f>IF(startday=1,INDEX(weekDayNames,6),INDEX(weekDayNames,7))</f>
        <v>F</v>
      </c>
      <c r="S55" s="172" t="str">
        <f>IF(startday=1,INDEX(weekDayNames,7),INDEX(weekDayNames,1))</f>
        <v>Sa</v>
      </c>
      <c r="T55" s="170"/>
      <c r="U55" s="183">
        <v>5</v>
      </c>
      <c r="V55" s="184" t="s">
        <v>146</v>
      </c>
    </row>
    <row r="56" spans="2:28" s="167" customFormat="1" ht="10.5" x14ac:dyDescent="0.25">
      <c r="B56" s="176" t="str">
        <f t="array" ref="B56:H61">IF(MONTH(B54)&lt;&gt;MONTH(DATE(YEAR(B54),MONTH(B54),1)-WEEKDAY(DATE(YEAR(B54),MONTH(B54),1),startday)+(WeekNo-1)*7+WeekDay),"",DATE(YEAR(B54),MONTH(B54),1)-WEEKDAY(DATE(YEAR(B54),MONTH(B54),1),startday)+(WeekNo-1)*7+WeekDay)</f>
        <v/>
      </c>
      <c r="C56" s="177" t="str">
        <v/>
      </c>
      <c r="D56" s="177" t="str">
        <v/>
      </c>
      <c r="E56" s="177" t="str">
        <v/>
      </c>
      <c r="F56" s="178" t="str">
        <v/>
      </c>
      <c r="G56" s="177">
        <v>43070</v>
      </c>
      <c r="H56" s="176">
        <v>43071</v>
      </c>
      <c r="I56" s="170"/>
      <c r="J56" s="174">
        <v>13</v>
      </c>
      <c r="K56" s="175" t="s">
        <v>144</v>
      </c>
      <c r="L56" s="170"/>
      <c r="M56" s="176" t="str">
        <f t="array" ref="M56:S61">IF(MONTH(M54)&lt;&gt;MONTH(DATE(YEAR(M54),MONTH(M54),1)-WEEKDAY(DATE(YEAR(M54),MONTH(M54),1),startday)+(WeekNo-1)*7+WeekDay),"",DATE(YEAR(M54),MONTH(M54),1)-WEEKDAY(DATE(YEAR(M54),MONTH(M54),1),startday)+(WeekNo-1)*7+WeekDay)</f>
        <v/>
      </c>
      <c r="N56" s="177" t="str">
        <v/>
      </c>
      <c r="O56" s="177" t="str">
        <v/>
      </c>
      <c r="P56" s="177" t="str">
        <v/>
      </c>
      <c r="Q56" s="177" t="str">
        <v/>
      </c>
      <c r="R56" s="177">
        <v>43252</v>
      </c>
      <c r="S56" s="176">
        <v>43253</v>
      </c>
      <c r="T56" s="170"/>
      <c r="U56" s="199">
        <v>13</v>
      </c>
      <c r="V56" s="175" t="s">
        <v>144</v>
      </c>
    </row>
    <row r="57" spans="2:28" s="167" customFormat="1" ht="10.5" x14ac:dyDescent="0.25">
      <c r="B57" s="176">
        <v>43072</v>
      </c>
      <c r="C57" s="177">
        <v>43073</v>
      </c>
      <c r="D57" s="181">
        <v>43074</v>
      </c>
      <c r="E57" s="177">
        <v>43075</v>
      </c>
      <c r="F57" s="177">
        <v>43076</v>
      </c>
      <c r="G57" s="177">
        <v>43077</v>
      </c>
      <c r="H57" s="176">
        <v>43078</v>
      </c>
      <c r="I57" s="170"/>
      <c r="J57" s="183">
        <v>19</v>
      </c>
      <c r="K57" s="184" t="s">
        <v>146</v>
      </c>
      <c r="L57" s="170"/>
      <c r="M57" s="176">
        <v>43254</v>
      </c>
      <c r="N57" s="177">
        <v>43255</v>
      </c>
      <c r="O57" s="181">
        <v>43256</v>
      </c>
      <c r="P57" s="177">
        <v>43257</v>
      </c>
      <c r="Q57" s="177">
        <v>43258</v>
      </c>
      <c r="R57" s="177">
        <v>43259</v>
      </c>
      <c r="S57" s="176">
        <v>43260</v>
      </c>
      <c r="T57" s="170"/>
      <c r="U57" s="183">
        <v>19</v>
      </c>
      <c r="V57" s="184" t="s">
        <v>146</v>
      </c>
    </row>
    <row r="58" spans="2:28" s="167" customFormat="1" ht="12" customHeight="1" x14ac:dyDescent="0.2">
      <c r="B58" s="176">
        <v>43079</v>
      </c>
      <c r="C58" s="177">
        <v>43080</v>
      </c>
      <c r="D58" s="177">
        <v>43081</v>
      </c>
      <c r="E58" s="182">
        <v>43082</v>
      </c>
      <c r="F58" s="177">
        <v>43083</v>
      </c>
      <c r="G58" s="177">
        <v>43084</v>
      </c>
      <c r="H58" s="176">
        <v>43085</v>
      </c>
      <c r="I58" s="170"/>
      <c r="J58" s="198">
        <v>27</v>
      </c>
      <c r="K58" s="175" t="s">
        <v>144</v>
      </c>
      <c r="L58" s="170"/>
      <c r="M58" s="176">
        <v>43261</v>
      </c>
      <c r="N58" s="177">
        <v>43262</v>
      </c>
      <c r="O58" s="177">
        <v>43263</v>
      </c>
      <c r="P58" s="182">
        <v>43264</v>
      </c>
      <c r="Q58" s="177">
        <v>43265</v>
      </c>
      <c r="R58" s="177">
        <v>43266</v>
      </c>
      <c r="S58" s="176">
        <v>43267</v>
      </c>
      <c r="T58" s="170"/>
      <c r="U58" s="199">
        <v>27</v>
      </c>
      <c r="V58" s="175" t="s">
        <v>144</v>
      </c>
    </row>
    <row r="59" spans="2:28" s="168" customFormat="1" ht="12" customHeight="1" x14ac:dyDescent="0.3">
      <c r="B59" s="176">
        <v>43086</v>
      </c>
      <c r="C59" s="177">
        <v>43087</v>
      </c>
      <c r="D59" s="181">
        <v>43088</v>
      </c>
      <c r="E59" s="177">
        <v>43089</v>
      </c>
      <c r="F59" s="177">
        <v>43090</v>
      </c>
      <c r="G59" s="177">
        <v>43091</v>
      </c>
      <c r="H59" s="176">
        <v>43092</v>
      </c>
      <c r="I59" s="170"/>
      <c r="J59" s="192">
        <v>30</v>
      </c>
      <c r="K59" s="228" t="s">
        <v>178</v>
      </c>
      <c r="L59" s="170"/>
      <c r="M59" s="176">
        <v>43268</v>
      </c>
      <c r="N59" s="177">
        <v>43269</v>
      </c>
      <c r="O59" s="181">
        <v>43270</v>
      </c>
      <c r="P59" s="177">
        <v>43271</v>
      </c>
      <c r="Q59" s="177">
        <v>43272</v>
      </c>
      <c r="R59" s="177">
        <v>43273</v>
      </c>
      <c r="S59" s="176">
        <v>43274</v>
      </c>
      <c r="T59" s="170"/>
      <c r="U59" s="229">
        <v>30</v>
      </c>
      <c r="V59" s="188" t="s">
        <v>179</v>
      </c>
      <c r="Y59" s="167"/>
      <c r="Z59" s="167"/>
      <c r="AA59" s="167"/>
      <c r="AB59" s="167"/>
    </row>
    <row r="60" spans="2:28" s="167" customFormat="1" ht="11.25" customHeight="1" x14ac:dyDescent="0.3">
      <c r="B60" s="176">
        <v>43093</v>
      </c>
      <c r="C60" s="177">
        <v>43094</v>
      </c>
      <c r="D60" s="177">
        <v>43095</v>
      </c>
      <c r="E60" s="182">
        <v>43096</v>
      </c>
      <c r="F60" s="177">
        <v>43097</v>
      </c>
      <c r="G60" s="181">
        <v>43098</v>
      </c>
      <c r="H60" s="176">
        <v>43099</v>
      </c>
      <c r="I60" s="170"/>
      <c r="L60" s="170"/>
      <c r="M60" s="176">
        <v>43275</v>
      </c>
      <c r="N60" s="177">
        <v>43276</v>
      </c>
      <c r="O60" s="177">
        <v>43277</v>
      </c>
      <c r="P60" s="182">
        <v>43278</v>
      </c>
      <c r="Q60" s="177">
        <v>43279</v>
      </c>
      <c r="R60" s="179">
        <v>43280</v>
      </c>
      <c r="S60" s="176">
        <v>43281</v>
      </c>
      <c r="T60" s="170"/>
      <c r="U60" s="195"/>
      <c r="V60" s="170"/>
      <c r="AA60" s="168"/>
    </row>
    <row r="61" spans="2:28" s="167" customFormat="1" ht="10.5" x14ac:dyDescent="0.2">
      <c r="B61" s="176">
        <v>43100</v>
      </c>
      <c r="C61" s="177" t="str">
        <v/>
      </c>
      <c r="D61" s="177" t="str">
        <v/>
      </c>
      <c r="E61" s="177" t="str">
        <v/>
      </c>
      <c r="F61" s="177" t="str">
        <v/>
      </c>
      <c r="G61" s="177" t="str">
        <v/>
      </c>
      <c r="H61" s="176" t="str">
        <v/>
      </c>
      <c r="I61" s="170"/>
      <c r="L61" s="170"/>
      <c r="M61" s="176" t="str">
        <v/>
      </c>
      <c r="N61" s="177" t="str">
        <v/>
      </c>
      <c r="O61" s="177" t="str">
        <v/>
      </c>
      <c r="P61" s="182" t="str">
        <v/>
      </c>
      <c r="Q61" s="177" t="str">
        <v/>
      </c>
      <c r="R61" s="177" t="str">
        <v/>
      </c>
      <c r="S61" s="176" t="str">
        <v/>
      </c>
      <c r="T61" s="170"/>
      <c r="U61" s="195"/>
      <c r="V61" s="170"/>
    </row>
    <row r="62" spans="2:28" s="167" customFormat="1" ht="13" x14ac:dyDescent="0.3">
      <c r="B62" s="170"/>
      <c r="C62" s="170"/>
      <c r="D62" s="170"/>
      <c r="E62" s="170"/>
      <c r="F62" s="170"/>
      <c r="G62" s="170"/>
      <c r="H62" s="170"/>
      <c r="I62" s="170"/>
      <c r="J62" s="194"/>
      <c r="K62" s="170"/>
      <c r="L62" s="170"/>
      <c r="M62" s="151"/>
      <c r="N62" s="151"/>
      <c r="O62" s="151"/>
      <c r="P62" s="151"/>
      <c r="Q62" s="151"/>
      <c r="R62" s="151"/>
      <c r="S62" s="151"/>
      <c r="T62" s="170"/>
      <c r="U62" s="195"/>
      <c r="V62" s="170"/>
      <c r="Y62" s="168"/>
      <c r="Z62" s="168"/>
      <c r="AB62" s="168"/>
    </row>
    <row r="63" spans="2:28" s="167" customFormat="1" x14ac:dyDescent="0.25">
      <c r="B63" s="151"/>
      <c r="C63" s="151"/>
      <c r="D63" s="151"/>
      <c r="E63" s="151"/>
      <c r="F63" s="151"/>
      <c r="G63" s="151"/>
      <c r="H63" s="151"/>
      <c r="I63" s="170"/>
      <c r="J63" s="194"/>
      <c r="K63" s="170"/>
      <c r="L63" s="170"/>
      <c r="M63" s="151"/>
      <c r="N63" s="151"/>
      <c r="O63" s="151"/>
      <c r="P63" s="151"/>
      <c r="Q63" s="151"/>
      <c r="R63" s="151"/>
      <c r="S63" s="151"/>
      <c r="T63" s="170"/>
      <c r="U63" s="170"/>
      <c r="V63" s="170"/>
    </row>
    <row r="64" spans="2:28" s="167" customFormat="1" x14ac:dyDescent="0.25">
      <c r="B64" s="151"/>
      <c r="C64" s="151"/>
      <c r="D64" s="151"/>
      <c r="E64" s="151"/>
      <c r="F64" s="151"/>
      <c r="G64" s="151"/>
      <c r="H64" s="151"/>
      <c r="I64" s="151"/>
      <c r="J64" s="152"/>
      <c r="K64" s="151"/>
      <c r="L64" s="151"/>
      <c r="M64" s="151"/>
      <c r="N64" s="151"/>
      <c r="O64" s="151"/>
      <c r="P64" s="151"/>
      <c r="Q64" s="151"/>
      <c r="R64" s="151"/>
      <c r="S64" s="151"/>
      <c r="T64" s="151"/>
      <c r="U64" s="151"/>
      <c r="V64" s="151"/>
    </row>
    <row r="65" spans="2:28" s="167" customFormat="1" x14ac:dyDescent="0.25">
      <c r="B65" s="151"/>
      <c r="C65" s="151"/>
      <c r="D65" s="151"/>
      <c r="E65" s="151"/>
      <c r="F65" s="151"/>
      <c r="G65" s="151"/>
      <c r="H65" s="151"/>
      <c r="I65" s="151"/>
      <c r="J65" s="152"/>
      <c r="K65" s="151"/>
      <c r="L65" s="151"/>
      <c r="M65" s="151"/>
      <c r="N65" s="151"/>
      <c r="O65" s="151"/>
      <c r="P65" s="151"/>
      <c r="Q65" s="151"/>
      <c r="R65" s="151"/>
      <c r="S65" s="151"/>
      <c r="T65" s="151"/>
      <c r="U65" s="151"/>
      <c r="V65" s="151"/>
    </row>
    <row r="66" spans="2:28" s="167" customFormat="1" ht="11.25" customHeight="1" x14ac:dyDescent="0.25">
      <c r="B66" s="151"/>
      <c r="C66" s="151"/>
      <c r="D66" s="151"/>
      <c r="E66" s="151"/>
      <c r="F66" s="151"/>
      <c r="G66" s="151"/>
      <c r="H66" s="151"/>
      <c r="I66" s="151"/>
      <c r="J66" s="152"/>
      <c r="K66" s="151"/>
      <c r="L66" s="151"/>
      <c r="M66" s="151"/>
      <c r="N66" s="151"/>
      <c r="O66" s="151"/>
      <c r="P66" s="151"/>
      <c r="Q66" s="151"/>
      <c r="R66" s="151"/>
      <c r="S66" s="151"/>
      <c r="T66" s="151"/>
      <c r="U66" s="151"/>
      <c r="V66" s="151"/>
    </row>
    <row r="67" spans="2:28" s="167" customFormat="1" ht="4.5" customHeight="1" x14ac:dyDescent="0.25">
      <c r="B67" s="151"/>
      <c r="C67" s="151"/>
      <c r="D67" s="151"/>
      <c r="E67" s="151"/>
      <c r="F67" s="151"/>
      <c r="G67" s="151"/>
      <c r="H67" s="151"/>
      <c r="I67" s="151"/>
      <c r="J67" s="152"/>
      <c r="K67" s="151"/>
      <c r="L67" s="151"/>
      <c r="M67" s="151"/>
      <c r="N67" s="151"/>
      <c r="O67" s="151"/>
      <c r="P67" s="151"/>
      <c r="Q67" s="151"/>
      <c r="R67" s="151"/>
      <c r="S67" s="151"/>
      <c r="T67" s="151"/>
      <c r="U67" s="151"/>
      <c r="V67" s="151"/>
    </row>
    <row r="68" spans="2:28" x14ac:dyDescent="0.25">
      <c r="Y68" s="167"/>
      <c r="Z68" s="167"/>
      <c r="AA68" s="167"/>
      <c r="AB68" s="167"/>
    </row>
    <row r="69" spans="2:28" x14ac:dyDescent="0.25">
      <c r="M69" s="167"/>
      <c r="Y69" s="167"/>
      <c r="Z69" s="167"/>
      <c r="AB69" s="167"/>
    </row>
    <row r="70" spans="2:28" x14ac:dyDescent="0.25">
      <c r="M70" s="167"/>
      <c r="Y70" s="167"/>
      <c r="Z70" s="167"/>
      <c r="AB70" s="167"/>
    </row>
    <row r="71" spans="2:28" x14ac:dyDescent="0.25">
      <c r="L71" s="167"/>
      <c r="M71" s="167"/>
    </row>
    <row r="72" spans="2:28" ht="13" x14ac:dyDescent="0.3">
      <c r="L72" s="167"/>
      <c r="M72" s="168"/>
      <c r="R72" s="230"/>
      <c r="S72" s="163"/>
    </row>
    <row r="73" spans="2:28" x14ac:dyDescent="0.25">
      <c r="M73" s="167"/>
    </row>
    <row r="74" spans="2:28" x14ac:dyDescent="0.25">
      <c r="K74" s="244"/>
      <c r="M74" s="167"/>
    </row>
    <row r="75" spans="2:28" x14ac:dyDescent="0.25">
      <c r="K75" s="244"/>
      <c r="M75" s="167"/>
    </row>
    <row r="76" spans="2:28" x14ac:dyDescent="0.25">
      <c r="K76" s="163"/>
      <c r="M76" s="167"/>
    </row>
  </sheetData>
  <customSheetViews>
    <customSheetView guid="{E574D578-3D6E-4EF4-A5F3-376FF66DDD0C}" scale="85" showGridLines="0" fitToPage="1" topLeftCell="A19">
      <selection activeCell="V4" sqref="V4"/>
      <pageMargins left="0.25" right="0.25" top="0.25" bottom="0.35" header="0.25" footer="0.2"/>
      <printOptions horizontalCentered="1"/>
      <pageSetup scale="93" orientation="landscape" r:id="rId1"/>
      <headerFooter alignWithMargins="0">
        <oddFooter>&amp;L&amp;8&amp;K00-049Calendar Templates by Vertex42.com&amp;R&amp;8&amp;K00-049http://www.vertex42.com/calendars/</oddFooter>
      </headerFooter>
    </customSheetView>
    <customSheetView guid="{80C173F4-7111-4E85-AB6E-6B4B68FCACF3}" scale="85" showGridLines="0" fitToPage="1" topLeftCell="A19">
      <selection activeCell="V4" sqref="V4"/>
      <pageMargins left="0.25" right="0.25" top="0.25" bottom="0.35" header="0.25" footer="0.2"/>
      <printOptions horizontalCentered="1"/>
      <pageSetup scale="93" orientation="landscape" r:id="rId2"/>
      <headerFooter alignWithMargins="0">
        <oddFooter>&amp;L&amp;8&amp;K00-049Calendar Templates by Vertex42.com&amp;R&amp;8&amp;K00-049http://www.vertex42.com/calendars/</oddFooter>
      </headerFooter>
    </customSheetView>
    <customSheetView guid="{5108A302-BA59-407F-8745-25882833A6D8}" scale="85" showGridLines="0" fitToPage="1" topLeftCell="A19">
      <selection activeCell="V4" sqref="V4"/>
      <pageMargins left="0.25" right="0.25" top="0.25" bottom="0.35" header="0.25" footer="0.2"/>
      <printOptions horizontalCentered="1"/>
      <pageSetup scale="93" orientation="landscape" r:id="rId3"/>
      <headerFooter alignWithMargins="0">
        <oddFooter>&amp;L&amp;8&amp;K00-049Calendar Templates by Vertex42.com&amp;R&amp;8&amp;K00-049http://www.vertex42.com/calendars/</oddFooter>
      </headerFooter>
    </customSheetView>
    <customSheetView guid="{08C97B7F-67EE-4463-AA3D-5024C5CFCC42}" scale="85" showGridLines="0" fitToPage="1" topLeftCell="A19">
      <selection activeCell="V4" sqref="V4"/>
      <pageMargins left="0.25" right="0.25" top="0.25" bottom="0.35" header="0.25" footer="0.2"/>
      <printOptions horizontalCentered="1"/>
      <pageSetup scale="93" orientation="landscape" r:id="rId4"/>
      <headerFooter alignWithMargins="0">
        <oddFooter>&amp;L&amp;8&amp;K00-049Calendar Templates by Vertex42.com&amp;R&amp;8&amp;K00-049http://www.vertex42.com/calendars/</oddFooter>
      </headerFooter>
    </customSheetView>
    <customSheetView guid="{EABE3FB0-5FF5-4E48-BD59-4D235545B9B6}" scale="85" showGridLines="0" fitToPage="1" topLeftCell="A19">
      <selection activeCell="V4" sqref="V4"/>
      <pageMargins left="0.25" right="0.25" top="0.25" bottom="0.35" header="0.25" footer="0.2"/>
      <printOptions horizontalCentered="1"/>
      <pageSetup scale="93" orientation="landscape" r:id="rId5"/>
      <headerFooter alignWithMargins="0">
        <oddFooter>&amp;L&amp;8&amp;K00-049Calendar Templates by Vertex42.com&amp;R&amp;8&amp;K00-049http://www.vertex42.com/calendars/</oddFooter>
      </headerFooter>
    </customSheetView>
  </customSheetViews>
  <mergeCells count="37">
    <mergeCell ref="O4:S4"/>
    <mergeCell ref="B7:V7"/>
    <mergeCell ref="M4:N4"/>
    <mergeCell ref="J12:K12"/>
    <mergeCell ref="B18:H18"/>
    <mergeCell ref="J18:K18"/>
    <mergeCell ref="M18:S18"/>
    <mergeCell ref="B9:H9"/>
    <mergeCell ref="J9:K9"/>
    <mergeCell ref="M9:S9"/>
    <mergeCell ref="U9:V9"/>
    <mergeCell ref="U18:V18"/>
    <mergeCell ref="J10:K10"/>
    <mergeCell ref="J11:K11"/>
    <mergeCell ref="A1:K1"/>
    <mergeCell ref="A2:K2"/>
    <mergeCell ref="D4:E4"/>
    <mergeCell ref="F4:H4"/>
    <mergeCell ref="K4:L4"/>
    <mergeCell ref="Y34:Y38"/>
    <mergeCell ref="B36:H36"/>
    <mergeCell ref="J36:K36"/>
    <mergeCell ref="M36:S36"/>
    <mergeCell ref="U36:V36"/>
    <mergeCell ref="B27:H27"/>
    <mergeCell ref="J27:K27"/>
    <mergeCell ref="M27:S27"/>
    <mergeCell ref="U27:V27"/>
    <mergeCell ref="Y7:Y11"/>
    <mergeCell ref="J45:K45"/>
    <mergeCell ref="M45:S45"/>
    <mergeCell ref="U45:V45"/>
    <mergeCell ref="B54:H54"/>
    <mergeCell ref="J54:K54"/>
    <mergeCell ref="M54:S54"/>
    <mergeCell ref="U54:V54"/>
    <mergeCell ref="B45:H45"/>
  </mergeCells>
  <conditionalFormatting sqref="B29:H34 B56:H61 B11:H16 B20:H25 B48:H52 M20:S25 M56:S61 B38:H43 M11:S16 M29:S34 M38:S41 M43:S43 M42 O42:S42 M47:S52 B47:D47 F47:H47">
    <cfRule type="expression" dxfId="3" priority="3" stopIfTrue="1">
      <formula>OR(WEEKDAY(B11,1)=1,WEEKDAY(B11,1)=7)</formula>
    </cfRule>
    <cfRule type="cellIs" dxfId="2" priority="4" stopIfTrue="1" operator="equal">
      <formula>""</formula>
    </cfRule>
  </conditionalFormatting>
  <conditionalFormatting sqref="E47">
    <cfRule type="expression" dxfId="1" priority="1" stopIfTrue="1">
      <formula>OR(WEEKDAY(E47,1)=1,WEEKDAY(E47,1)=7)</formula>
    </cfRule>
    <cfRule type="cellIs" dxfId="0" priority="2" stopIfTrue="1" operator="equal">
      <formula>""</formula>
    </cfRule>
  </conditionalFormatting>
  <hyperlinks>
    <hyperlink ref="A2" r:id="rId6" xr:uid="{00000000-0004-0000-0400-000000000000}"/>
  </hyperlinks>
  <printOptions horizontalCentered="1"/>
  <pageMargins left="0.25" right="0.25" top="0.25" bottom="0.35" header="0.25" footer="0.2"/>
  <pageSetup scale="93" orientation="landscape" r:id="rId7"/>
  <headerFooter alignWithMargins="0">
    <oddFooter>&amp;L&amp;8&amp;K00-049Calendar Templates by Vertex42.com&amp;R&amp;8&amp;K00-049http://www.vertex42.com/calendars/</oddFooter>
  </headerFooter>
  <drawing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26"/>
  <sheetViews>
    <sheetView workbookViewId="0">
      <selection activeCell="M31" sqref="M31"/>
    </sheetView>
  </sheetViews>
  <sheetFormatPr defaultRowHeight="14.5" x14ac:dyDescent="0.35"/>
  <sheetData>
    <row r="2" spans="1:25" ht="15.75" customHeight="1" x14ac:dyDescent="0.35">
      <c r="A2" s="404" t="s">
        <v>180</v>
      </c>
      <c r="B2" s="404"/>
      <c r="C2" s="404"/>
      <c r="D2" s="404"/>
      <c r="E2" s="404"/>
      <c r="F2" s="404"/>
      <c r="G2" s="404"/>
      <c r="H2" s="404"/>
      <c r="I2" s="404"/>
      <c r="J2" s="404"/>
      <c r="K2" s="404"/>
      <c r="L2" s="404"/>
      <c r="M2" s="404"/>
      <c r="N2" s="404"/>
      <c r="O2" s="404"/>
      <c r="P2" s="404"/>
      <c r="Q2" s="404"/>
      <c r="R2" s="404"/>
      <c r="S2" s="404"/>
      <c r="T2" s="404"/>
      <c r="U2" s="404"/>
      <c r="V2" s="404"/>
      <c r="W2" s="404"/>
      <c r="X2" s="404"/>
      <c r="Y2" s="404"/>
    </row>
    <row r="3" spans="1:25" x14ac:dyDescent="0.35">
      <c r="A3" s="404"/>
      <c r="B3" s="404"/>
      <c r="C3" s="404"/>
      <c r="D3" s="404"/>
      <c r="E3" s="404"/>
      <c r="F3" s="404"/>
      <c r="G3" s="404"/>
      <c r="H3" s="404"/>
      <c r="I3" s="404"/>
      <c r="J3" s="404"/>
      <c r="K3" s="404"/>
      <c r="L3" s="404"/>
      <c r="M3" s="404"/>
      <c r="N3" s="404"/>
      <c r="O3" s="404"/>
      <c r="P3" s="404"/>
      <c r="Q3" s="404"/>
      <c r="R3" s="404"/>
      <c r="S3" s="404"/>
      <c r="T3" s="404"/>
      <c r="U3" s="404"/>
      <c r="V3" s="404"/>
      <c r="W3" s="404"/>
      <c r="X3" s="404"/>
      <c r="Y3" s="404"/>
    </row>
    <row r="4" spans="1:25" x14ac:dyDescent="0.35">
      <c r="A4" s="404"/>
      <c r="B4" s="404"/>
      <c r="C4" s="404"/>
      <c r="D4" s="404"/>
      <c r="E4" s="404"/>
      <c r="F4" s="404"/>
      <c r="G4" s="404"/>
      <c r="H4" s="404"/>
      <c r="I4" s="404"/>
      <c r="J4" s="404"/>
      <c r="K4" s="404"/>
      <c r="L4" s="404"/>
      <c r="M4" s="404"/>
      <c r="N4" s="404"/>
      <c r="O4" s="404"/>
      <c r="P4" s="404"/>
      <c r="Q4" s="404"/>
      <c r="R4" s="404"/>
      <c r="S4" s="404"/>
      <c r="T4" s="404"/>
      <c r="U4" s="404"/>
      <c r="V4" s="404"/>
      <c r="W4" s="404"/>
      <c r="X4" s="404"/>
      <c r="Y4" s="404"/>
    </row>
    <row r="5" spans="1:25" x14ac:dyDescent="0.35">
      <c r="A5" s="404"/>
      <c r="B5" s="404"/>
      <c r="C5" s="404"/>
      <c r="D5" s="404"/>
      <c r="E5" s="404"/>
      <c r="F5" s="404"/>
      <c r="G5" s="404"/>
      <c r="H5" s="404"/>
      <c r="I5" s="404"/>
      <c r="J5" s="404"/>
      <c r="K5" s="404"/>
      <c r="L5" s="404"/>
      <c r="M5" s="404"/>
      <c r="N5" s="404"/>
      <c r="O5" s="404"/>
      <c r="P5" s="404"/>
      <c r="Q5" s="404"/>
      <c r="R5" s="404"/>
      <c r="S5" s="404"/>
      <c r="T5" s="404"/>
      <c r="U5" s="404"/>
      <c r="V5" s="404"/>
      <c r="W5" s="404"/>
      <c r="X5" s="404"/>
      <c r="Y5" s="404"/>
    </row>
    <row r="6" spans="1:25" x14ac:dyDescent="0.35">
      <c r="A6" s="404"/>
      <c r="B6" s="404"/>
      <c r="C6" s="404"/>
      <c r="D6" s="404"/>
      <c r="E6" s="404"/>
      <c r="F6" s="404"/>
      <c r="G6" s="404"/>
      <c r="H6" s="404"/>
      <c r="I6" s="404"/>
      <c r="J6" s="404"/>
      <c r="K6" s="404"/>
      <c r="L6" s="404"/>
      <c r="M6" s="404"/>
      <c r="N6" s="404"/>
      <c r="O6" s="404"/>
      <c r="P6" s="404"/>
      <c r="Q6" s="404"/>
      <c r="R6" s="404"/>
      <c r="S6" s="404"/>
      <c r="T6" s="404"/>
      <c r="U6" s="404"/>
      <c r="V6" s="404"/>
      <c r="W6" s="404"/>
      <c r="X6" s="404"/>
      <c r="Y6" s="404"/>
    </row>
    <row r="7" spans="1:25" x14ac:dyDescent="0.35">
      <c r="A7" s="404"/>
      <c r="B7" s="404"/>
      <c r="C7" s="404"/>
      <c r="D7" s="404"/>
      <c r="E7" s="404"/>
      <c r="F7" s="404"/>
      <c r="G7" s="404"/>
      <c r="H7" s="404"/>
      <c r="I7" s="404"/>
      <c r="J7" s="404"/>
      <c r="K7" s="404"/>
      <c r="L7" s="404"/>
      <c r="M7" s="404"/>
      <c r="N7" s="404"/>
      <c r="O7" s="404"/>
      <c r="P7" s="404"/>
      <c r="Q7" s="404"/>
      <c r="R7" s="404"/>
      <c r="S7" s="404"/>
      <c r="T7" s="404"/>
      <c r="U7" s="404"/>
      <c r="V7" s="404"/>
      <c r="W7" s="404"/>
      <c r="X7" s="404"/>
      <c r="Y7" s="404"/>
    </row>
    <row r="8" spans="1:25" x14ac:dyDescent="0.35">
      <c r="A8" s="404"/>
      <c r="B8" s="404"/>
      <c r="C8" s="404"/>
      <c r="D8" s="404"/>
      <c r="E8" s="404"/>
      <c r="F8" s="404"/>
      <c r="G8" s="404"/>
      <c r="H8" s="404"/>
      <c r="I8" s="404"/>
      <c r="J8" s="404"/>
      <c r="K8" s="404"/>
      <c r="L8" s="404"/>
      <c r="M8" s="404"/>
      <c r="N8" s="404"/>
      <c r="O8" s="404"/>
      <c r="P8" s="404"/>
      <c r="Q8" s="404"/>
      <c r="R8" s="404"/>
      <c r="S8" s="404"/>
      <c r="T8" s="404"/>
      <c r="U8" s="404"/>
      <c r="V8" s="404"/>
      <c r="W8" s="404"/>
      <c r="X8" s="404"/>
      <c r="Y8" s="404"/>
    </row>
    <row r="9" spans="1:25" x14ac:dyDescent="0.35">
      <c r="A9" s="404"/>
      <c r="B9" s="404"/>
      <c r="C9" s="404"/>
      <c r="D9" s="404"/>
      <c r="E9" s="404"/>
      <c r="F9" s="404"/>
      <c r="G9" s="404"/>
      <c r="H9" s="404"/>
      <c r="I9" s="404"/>
      <c r="J9" s="404"/>
      <c r="K9" s="404"/>
      <c r="L9" s="404"/>
      <c r="M9" s="404"/>
      <c r="N9" s="404"/>
      <c r="O9" s="404"/>
      <c r="P9" s="404"/>
      <c r="Q9" s="404"/>
      <c r="R9" s="404"/>
      <c r="S9" s="404"/>
      <c r="T9" s="404"/>
      <c r="U9" s="404"/>
      <c r="V9" s="404"/>
      <c r="W9" s="404"/>
      <c r="X9" s="404"/>
      <c r="Y9" s="404"/>
    </row>
    <row r="10" spans="1:25" x14ac:dyDescent="0.35">
      <c r="A10" s="404"/>
      <c r="B10" s="404"/>
      <c r="C10" s="404"/>
      <c r="D10" s="404"/>
      <c r="E10" s="404"/>
      <c r="F10" s="404"/>
      <c r="G10" s="404"/>
      <c r="H10" s="404"/>
      <c r="I10" s="404"/>
      <c r="J10" s="404"/>
      <c r="K10" s="404"/>
      <c r="L10" s="404"/>
      <c r="M10" s="404"/>
      <c r="N10" s="404"/>
      <c r="O10" s="404"/>
      <c r="P10" s="404"/>
      <c r="Q10" s="404"/>
      <c r="R10" s="404"/>
      <c r="S10" s="404"/>
      <c r="T10" s="404"/>
      <c r="U10" s="404"/>
      <c r="V10" s="404"/>
      <c r="W10" s="404"/>
      <c r="X10" s="404"/>
      <c r="Y10" s="404"/>
    </row>
    <row r="11" spans="1:25" x14ac:dyDescent="0.35">
      <c r="A11" s="404"/>
      <c r="B11" s="404"/>
      <c r="C11" s="404"/>
      <c r="D11" s="404"/>
      <c r="E11" s="404"/>
      <c r="F11" s="404"/>
      <c r="G11" s="404"/>
      <c r="H11" s="404"/>
      <c r="I11" s="404"/>
      <c r="J11" s="404"/>
      <c r="K11" s="404"/>
      <c r="L11" s="404"/>
      <c r="M11" s="404"/>
      <c r="N11" s="404"/>
      <c r="O11" s="404"/>
      <c r="P11" s="404"/>
      <c r="Q11" s="404"/>
      <c r="R11" s="404"/>
      <c r="S11" s="404"/>
      <c r="T11" s="404"/>
      <c r="U11" s="404"/>
      <c r="V11" s="404"/>
      <c r="W11" s="404"/>
      <c r="X11" s="404"/>
      <c r="Y11" s="404"/>
    </row>
    <row r="12" spans="1:25" x14ac:dyDescent="0.35">
      <c r="A12" s="404"/>
      <c r="B12" s="404"/>
      <c r="C12" s="404"/>
      <c r="D12" s="404"/>
      <c r="E12" s="404"/>
      <c r="F12" s="404"/>
      <c r="G12" s="404"/>
      <c r="H12" s="404"/>
      <c r="I12" s="404"/>
      <c r="J12" s="404"/>
      <c r="K12" s="404"/>
      <c r="L12" s="404"/>
      <c r="M12" s="404"/>
      <c r="N12" s="404"/>
      <c r="O12" s="404"/>
      <c r="P12" s="404"/>
      <c r="Q12" s="404"/>
      <c r="R12" s="404"/>
      <c r="S12" s="404"/>
      <c r="T12" s="404"/>
      <c r="U12" s="404"/>
      <c r="V12" s="404"/>
      <c r="W12" s="404"/>
      <c r="X12" s="404"/>
      <c r="Y12" s="404"/>
    </row>
    <row r="13" spans="1:25" x14ac:dyDescent="0.35">
      <c r="A13" s="404"/>
      <c r="B13" s="404"/>
      <c r="C13" s="404"/>
      <c r="D13" s="404"/>
      <c r="E13" s="404"/>
      <c r="F13" s="404"/>
      <c r="G13" s="404"/>
      <c r="H13" s="404"/>
      <c r="I13" s="404"/>
      <c r="J13" s="404"/>
      <c r="K13" s="404"/>
      <c r="L13" s="404"/>
      <c r="M13" s="404"/>
      <c r="N13" s="404"/>
      <c r="O13" s="404"/>
      <c r="P13" s="404"/>
      <c r="Q13" s="404"/>
      <c r="R13" s="404"/>
      <c r="S13" s="404"/>
      <c r="T13" s="404"/>
      <c r="U13" s="404"/>
      <c r="V13" s="404"/>
      <c r="W13" s="404"/>
      <c r="X13" s="404"/>
      <c r="Y13" s="404"/>
    </row>
    <row r="14" spans="1:25" x14ac:dyDescent="0.35">
      <c r="A14" s="404"/>
      <c r="B14" s="404"/>
      <c r="C14" s="404"/>
      <c r="D14" s="404"/>
      <c r="E14" s="404"/>
      <c r="F14" s="404"/>
      <c r="G14" s="404"/>
      <c r="H14" s="404"/>
      <c r="I14" s="404"/>
      <c r="J14" s="404"/>
      <c r="K14" s="404"/>
      <c r="L14" s="404"/>
      <c r="M14" s="404"/>
      <c r="N14" s="404"/>
      <c r="O14" s="404"/>
      <c r="P14" s="404"/>
      <c r="Q14" s="404"/>
      <c r="R14" s="404"/>
      <c r="S14" s="404"/>
      <c r="T14" s="404"/>
      <c r="U14" s="404"/>
      <c r="V14" s="404"/>
      <c r="W14" s="404"/>
      <c r="X14" s="404"/>
      <c r="Y14" s="404"/>
    </row>
    <row r="15" spans="1:25" x14ac:dyDescent="0.35">
      <c r="A15" s="404"/>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404"/>
    </row>
    <row r="16" spans="1:25" x14ac:dyDescent="0.35">
      <c r="A16" s="404"/>
      <c r="B16" s="404"/>
      <c r="C16" s="404"/>
      <c r="D16" s="404"/>
      <c r="E16" s="404"/>
      <c r="F16" s="404"/>
      <c r="G16" s="404"/>
      <c r="H16" s="404"/>
      <c r="I16" s="404"/>
      <c r="J16" s="404"/>
      <c r="K16" s="404"/>
      <c r="L16" s="404"/>
      <c r="M16" s="404"/>
      <c r="N16" s="404"/>
      <c r="O16" s="404"/>
      <c r="P16" s="404"/>
      <c r="Q16" s="404"/>
      <c r="R16" s="404"/>
      <c r="S16" s="404"/>
      <c r="T16" s="404"/>
      <c r="U16" s="404"/>
      <c r="V16" s="404"/>
      <c r="W16" s="404"/>
      <c r="X16" s="404"/>
      <c r="Y16" s="404"/>
    </row>
    <row r="17" spans="1:25" x14ac:dyDescent="0.35">
      <c r="A17" s="404"/>
      <c r="B17" s="404"/>
      <c r="C17" s="404"/>
      <c r="D17" s="404"/>
      <c r="E17" s="404"/>
      <c r="F17" s="404"/>
      <c r="G17" s="404"/>
      <c r="H17" s="404"/>
      <c r="I17" s="404"/>
      <c r="J17" s="404"/>
      <c r="K17" s="404"/>
      <c r="L17" s="404"/>
      <c r="M17" s="404"/>
      <c r="N17" s="404"/>
      <c r="O17" s="404"/>
      <c r="P17" s="404"/>
      <c r="Q17" s="404"/>
      <c r="R17" s="404"/>
      <c r="S17" s="404"/>
      <c r="T17" s="404"/>
      <c r="U17" s="404"/>
      <c r="V17" s="404"/>
      <c r="W17" s="404"/>
      <c r="X17" s="404"/>
      <c r="Y17" s="404"/>
    </row>
    <row r="18" spans="1:25" x14ac:dyDescent="0.35">
      <c r="A18" s="404"/>
      <c r="B18" s="404"/>
      <c r="C18" s="404"/>
      <c r="D18" s="404"/>
      <c r="E18" s="404"/>
      <c r="F18" s="404"/>
      <c r="G18" s="404"/>
      <c r="H18" s="404"/>
      <c r="I18" s="404"/>
      <c r="J18" s="404"/>
      <c r="K18" s="404"/>
      <c r="L18" s="404"/>
      <c r="M18" s="404"/>
      <c r="N18" s="404"/>
      <c r="O18" s="404"/>
      <c r="P18" s="404"/>
      <c r="Q18" s="404"/>
      <c r="R18" s="404"/>
      <c r="S18" s="404"/>
      <c r="T18" s="404"/>
      <c r="U18" s="404"/>
      <c r="V18" s="404"/>
      <c r="W18" s="404"/>
      <c r="X18" s="404"/>
      <c r="Y18" s="404"/>
    </row>
    <row r="19" spans="1:25" x14ac:dyDescent="0.35">
      <c r="A19" s="404"/>
      <c r="B19" s="404"/>
      <c r="C19" s="404"/>
      <c r="D19" s="404"/>
      <c r="E19" s="404"/>
      <c r="F19" s="404"/>
      <c r="G19" s="404"/>
      <c r="H19" s="404"/>
      <c r="I19" s="404"/>
      <c r="J19" s="404"/>
      <c r="K19" s="404"/>
      <c r="L19" s="404"/>
      <c r="M19" s="404"/>
      <c r="N19" s="404"/>
      <c r="O19" s="404"/>
      <c r="P19" s="404"/>
      <c r="Q19" s="404"/>
      <c r="R19" s="404"/>
      <c r="S19" s="404"/>
      <c r="T19" s="404"/>
      <c r="U19" s="404"/>
      <c r="V19" s="404"/>
      <c r="W19" s="404"/>
      <c r="X19" s="404"/>
      <c r="Y19" s="404"/>
    </row>
    <row r="20" spans="1:25" x14ac:dyDescent="0.35">
      <c r="A20" s="404"/>
      <c r="B20" s="404"/>
      <c r="C20" s="404"/>
      <c r="D20" s="404"/>
      <c r="E20" s="404"/>
      <c r="F20" s="404"/>
      <c r="G20" s="404"/>
      <c r="H20" s="404"/>
      <c r="I20" s="404"/>
      <c r="J20" s="404"/>
      <c r="K20" s="404"/>
      <c r="L20" s="404"/>
      <c r="M20" s="404"/>
      <c r="N20" s="404"/>
      <c r="O20" s="404"/>
      <c r="P20" s="404"/>
      <c r="Q20" s="404"/>
      <c r="R20" s="404"/>
      <c r="S20" s="404"/>
      <c r="T20" s="404"/>
      <c r="U20" s="404"/>
      <c r="V20" s="404"/>
      <c r="W20" s="404"/>
      <c r="X20" s="404"/>
      <c r="Y20" s="404"/>
    </row>
    <row r="21" spans="1:25" x14ac:dyDescent="0.35">
      <c r="A21" s="404"/>
      <c r="B21" s="404"/>
      <c r="C21" s="404"/>
      <c r="D21" s="404"/>
      <c r="E21" s="404"/>
      <c r="F21" s="404"/>
      <c r="G21" s="404"/>
      <c r="H21" s="404"/>
      <c r="I21" s="404"/>
      <c r="J21" s="404"/>
      <c r="K21" s="404"/>
      <c r="L21" s="404"/>
      <c r="M21" s="404"/>
      <c r="N21" s="404"/>
      <c r="O21" s="404"/>
      <c r="P21" s="404"/>
      <c r="Q21" s="404"/>
      <c r="R21" s="404"/>
      <c r="S21" s="404"/>
      <c r="T21" s="404"/>
      <c r="U21" s="404"/>
      <c r="V21" s="404"/>
      <c r="W21" s="404"/>
      <c r="X21" s="404"/>
      <c r="Y21" s="404"/>
    </row>
    <row r="22" spans="1:25" x14ac:dyDescent="0.35">
      <c r="A22" s="404"/>
      <c r="B22" s="404"/>
      <c r="C22" s="404"/>
      <c r="D22" s="404"/>
      <c r="E22" s="404"/>
      <c r="F22" s="404"/>
      <c r="G22" s="404"/>
      <c r="H22" s="404"/>
      <c r="I22" s="404"/>
      <c r="J22" s="404"/>
      <c r="K22" s="404"/>
      <c r="L22" s="404"/>
      <c r="M22" s="404"/>
      <c r="N22" s="404"/>
      <c r="O22" s="404"/>
      <c r="P22" s="404"/>
      <c r="Q22" s="404"/>
      <c r="R22" s="404"/>
      <c r="S22" s="404"/>
      <c r="T22" s="404"/>
      <c r="U22" s="404"/>
      <c r="V22" s="404"/>
      <c r="W22" s="404"/>
      <c r="X22" s="404"/>
      <c r="Y22" s="404"/>
    </row>
    <row r="23" spans="1:25" x14ac:dyDescent="0.35">
      <c r="A23" s="404"/>
      <c r="B23" s="404"/>
      <c r="C23" s="404"/>
      <c r="D23" s="404"/>
      <c r="E23" s="404"/>
      <c r="F23" s="404"/>
      <c r="G23" s="404"/>
      <c r="H23" s="404"/>
      <c r="I23" s="404"/>
      <c r="J23" s="404"/>
      <c r="K23" s="404"/>
      <c r="L23" s="404"/>
      <c r="M23" s="404"/>
      <c r="N23" s="404"/>
      <c r="O23" s="404"/>
      <c r="P23" s="404"/>
      <c r="Q23" s="404"/>
      <c r="R23" s="404"/>
      <c r="S23" s="404"/>
      <c r="T23" s="404"/>
      <c r="U23" s="404"/>
      <c r="V23" s="404"/>
      <c r="W23" s="404"/>
      <c r="X23" s="404"/>
      <c r="Y23" s="404"/>
    </row>
    <row r="24" spans="1:25" x14ac:dyDescent="0.35">
      <c r="A24" s="404"/>
      <c r="B24" s="404"/>
      <c r="C24" s="404"/>
      <c r="D24" s="404"/>
      <c r="E24" s="404"/>
      <c r="F24" s="404"/>
      <c r="G24" s="404"/>
      <c r="H24" s="404"/>
      <c r="I24" s="404"/>
      <c r="J24" s="404"/>
      <c r="K24" s="404"/>
      <c r="L24" s="404"/>
      <c r="M24" s="404"/>
      <c r="N24" s="404"/>
      <c r="O24" s="404"/>
      <c r="P24" s="404"/>
      <c r="Q24" s="404"/>
      <c r="R24" s="404"/>
      <c r="S24" s="404"/>
      <c r="T24" s="404"/>
      <c r="U24" s="404"/>
      <c r="V24" s="404"/>
      <c r="W24" s="404"/>
      <c r="X24" s="404"/>
      <c r="Y24" s="404"/>
    </row>
    <row r="25" spans="1:25" x14ac:dyDescent="0.35">
      <c r="A25" s="404"/>
      <c r="B25" s="404"/>
      <c r="C25" s="404"/>
      <c r="D25" s="404"/>
      <c r="E25" s="404"/>
      <c r="F25" s="404"/>
      <c r="G25" s="404"/>
      <c r="H25" s="404"/>
      <c r="I25" s="404"/>
      <c r="J25" s="404"/>
      <c r="K25" s="404"/>
      <c r="L25" s="404"/>
      <c r="M25" s="404"/>
      <c r="N25" s="404"/>
      <c r="O25" s="404"/>
      <c r="P25" s="404"/>
      <c r="Q25" s="404"/>
      <c r="R25" s="404"/>
      <c r="S25" s="404"/>
      <c r="T25" s="404"/>
      <c r="U25" s="404"/>
      <c r="V25" s="404"/>
      <c r="W25" s="404"/>
      <c r="X25" s="404"/>
      <c r="Y25" s="404"/>
    </row>
    <row r="26" spans="1:25" x14ac:dyDescent="0.35">
      <c r="A26" s="404"/>
      <c r="B26" s="404"/>
      <c r="C26" s="404"/>
      <c r="D26" s="404"/>
      <c r="E26" s="404"/>
      <c r="F26" s="404"/>
      <c r="G26" s="404"/>
      <c r="H26" s="404"/>
      <c r="I26" s="404"/>
      <c r="J26" s="404"/>
      <c r="K26" s="404"/>
      <c r="L26" s="404"/>
      <c r="M26" s="404"/>
      <c r="N26" s="404"/>
      <c r="O26" s="404"/>
      <c r="P26" s="404"/>
      <c r="Q26" s="404"/>
      <c r="R26" s="404"/>
      <c r="S26" s="404"/>
      <c r="T26" s="404"/>
      <c r="U26" s="404"/>
      <c r="V26" s="404"/>
      <c r="W26" s="404"/>
      <c r="X26" s="404"/>
      <c r="Y26" s="404"/>
    </row>
  </sheetData>
  <sheetProtection algorithmName="SHA-512" hashValue="SYSjHhXHeBReUQ6GeBm1cMKLnxnJ8YzqBD1D7X3XmKd8aTp5BdmDRJJ54i8DS5TWhXmr8kO3M6z6T+X7alN2Rg==" saltValue="MTFdSRPDTRCBagpd0D366w==" spinCount="100000" sheet="1" objects="1" scenarios="1"/>
  <customSheetViews>
    <customSheetView guid="{E574D578-3D6E-4EF4-A5F3-376FF66DDD0C}">
      <selection activeCell="M31" sqref="M31"/>
      <pageMargins left="0.7" right="0.7" top="0.75" bottom="0.75" header="0.3" footer="0.3"/>
      <pageSetup orientation="portrait" verticalDpi="0" r:id="rId1"/>
    </customSheetView>
    <customSheetView guid="{80C173F4-7111-4E85-AB6E-6B4B68FCACF3}">
      <selection activeCell="M31" sqref="M31"/>
      <pageMargins left="0.7" right="0.7" top="0.75" bottom="0.75" header="0.3" footer="0.3"/>
      <pageSetup orientation="portrait" verticalDpi="0" r:id="rId2"/>
    </customSheetView>
    <customSheetView guid="{5108A302-BA59-407F-8745-25882833A6D8}">
      <selection activeCell="M31" sqref="M31"/>
      <pageMargins left="0.7" right="0.7" top="0.75" bottom="0.75" header="0.3" footer="0.3"/>
      <pageSetup orientation="portrait" verticalDpi="0" r:id="rId3"/>
    </customSheetView>
    <customSheetView guid="{08C97B7F-67EE-4463-AA3D-5024C5CFCC42}">
      <selection activeCell="M31" sqref="M31"/>
      <pageMargins left="0.7" right="0.7" top="0.75" bottom="0.75" header="0.3" footer="0.3"/>
      <pageSetup orientation="portrait" verticalDpi="0" r:id="rId4"/>
    </customSheetView>
    <customSheetView guid="{EABE3FB0-5FF5-4E48-BD59-4D235545B9B6}">
      <selection activeCell="M31" sqref="M31"/>
      <pageMargins left="0.7" right="0.7" top="0.75" bottom="0.75" header="0.3" footer="0.3"/>
      <pageSetup orientation="portrait" verticalDpi="0" r:id="rId5"/>
    </customSheetView>
  </customSheetViews>
  <mergeCells count="1">
    <mergeCell ref="A2:Y26"/>
  </mergeCells>
  <pageMargins left="0.7" right="0.7" top="0.75" bottom="0.75" header="0.3" footer="0.3"/>
  <pageSetup orientation="portrait" verticalDpi="0"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2"/>
  <sheetViews>
    <sheetView workbookViewId="0">
      <selection activeCell="F1" sqref="F1:F2"/>
    </sheetView>
  </sheetViews>
  <sheetFormatPr defaultRowHeight="14.5" x14ac:dyDescent="0.35"/>
  <cols>
    <col min="3" max="3" width="18" bestFit="1" customWidth="1"/>
    <col min="4" max="4" width="22.7265625" bestFit="1" customWidth="1"/>
    <col min="5" max="5" width="19" bestFit="1" customWidth="1"/>
    <col min="6" max="6" width="25.26953125" bestFit="1" customWidth="1"/>
  </cols>
  <sheetData>
    <row r="1" spans="1:7" x14ac:dyDescent="0.35">
      <c r="A1" t="s">
        <v>181</v>
      </c>
      <c r="B1" t="s">
        <v>78</v>
      </c>
      <c r="C1" t="s">
        <v>114</v>
      </c>
      <c r="D1" t="s">
        <v>118</v>
      </c>
      <c r="E1" t="s">
        <v>123</v>
      </c>
      <c r="F1" t="s">
        <v>97</v>
      </c>
      <c r="G1" t="s">
        <v>78</v>
      </c>
    </row>
    <row r="2" spans="1:7" x14ac:dyDescent="0.35">
      <c r="A2" t="s">
        <v>182</v>
      </c>
      <c r="B2" t="s">
        <v>91</v>
      </c>
      <c r="C2" t="s">
        <v>115</v>
      </c>
      <c r="D2" t="s">
        <v>120</v>
      </c>
      <c r="E2" t="s">
        <v>94</v>
      </c>
      <c r="G2" t="s">
        <v>91</v>
      </c>
    </row>
    <row r="3" spans="1:7" x14ac:dyDescent="0.35">
      <c r="B3" t="s">
        <v>183</v>
      </c>
      <c r="G3" t="s">
        <v>183</v>
      </c>
    </row>
    <row r="4" spans="1:7" x14ac:dyDescent="0.35">
      <c r="B4" t="s">
        <v>79</v>
      </c>
      <c r="G4" t="s">
        <v>79</v>
      </c>
    </row>
    <row r="5" spans="1:7" x14ac:dyDescent="0.35">
      <c r="G5" t="s">
        <v>184</v>
      </c>
    </row>
    <row r="10" spans="1:7" x14ac:dyDescent="0.35">
      <c r="A10" t="s">
        <v>121</v>
      </c>
      <c r="D10" t="s">
        <v>127</v>
      </c>
    </row>
    <row r="11" spans="1:7" x14ac:dyDescent="0.35">
      <c r="A11" t="s">
        <v>122</v>
      </c>
      <c r="D11" t="s">
        <v>128</v>
      </c>
    </row>
    <row r="12" spans="1:7" x14ac:dyDescent="0.35">
      <c r="D12" t="s">
        <v>129</v>
      </c>
    </row>
  </sheetData>
  <customSheetViews>
    <customSheetView guid="{E574D578-3D6E-4EF4-A5F3-376FF66DDD0C}" state="hidden">
      <selection activeCell="F1" sqref="F1:F2"/>
      <pageMargins left="0" right="0" top="0" bottom="0" header="0" footer="0"/>
    </customSheetView>
    <customSheetView guid="{80C173F4-7111-4E85-AB6E-6B4B68FCACF3}" state="hidden">
      <selection activeCell="F1" sqref="F1:F2"/>
      <pageMargins left="0" right="0" top="0" bottom="0" header="0" footer="0"/>
    </customSheetView>
    <customSheetView guid="{5108A302-BA59-407F-8745-25882833A6D8}" state="hidden">
      <selection activeCell="D24" sqref="D24"/>
      <pageMargins left="0.7" right="0.7" top="0.75" bottom="0.75" header="0.3" footer="0.3"/>
    </customSheetView>
    <customSheetView guid="{08C97B7F-67EE-4463-AA3D-5024C5CFCC42}" state="hidden">
      <selection activeCell="F1" sqref="F1:F2"/>
      <pageMargins left="0" right="0" top="0" bottom="0" header="0" footer="0"/>
    </customSheetView>
    <customSheetView guid="{EABE3FB0-5FF5-4E48-BD59-4D235545B9B6}" state="hidden">
      <selection activeCell="F1" sqref="F1:F2"/>
      <pageMargins left="0" right="0" top="0" bottom="0" header="0" footer="0"/>
    </customSheetView>
  </customSheetViews>
  <pageMargins left="0" right="0" top="0" bottom="0" header="0" footer="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Contact Information</vt:lpstr>
      <vt:lpstr>Narrative</vt:lpstr>
      <vt:lpstr>Budget Detail &amp; Amendments</vt:lpstr>
      <vt:lpstr>Budget Roll-Up</vt:lpstr>
      <vt:lpstr>17-18 Calendar</vt:lpstr>
      <vt:lpstr>Program Assurances</vt:lpstr>
      <vt:lpstr>Do Not Edit</vt:lpstr>
      <vt:lpstr>Contracted</vt:lpstr>
      <vt:lpstr>ContractedServices</vt:lpstr>
      <vt:lpstr>Other</vt:lpstr>
      <vt:lpstr>Personnel</vt:lpstr>
      <vt:lpstr>'17-18 Calendar'!Print_Area</vt:lpstr>
      <vt:lpstr>Quarter_1</vt:lpstr>
      <vt:lpstr>Quarter1</vt:lpstr>
      <vt:lpstr>Salary</vt:lpstr>
      <vt:lpstr>'17-18 Calendar'!startday</vt:lpstr>
      <vt:lpstr>Supplies</vt:lpstr>
      <vt:lpstr>Telephone</vt:lpstr>
      <vt:lpstr>Travel</vt:lpstr>
      <vt:lpstr>'17-18 Calendar'!year</vt:lpstr>
      <vt:lpstr>Yes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Treaster, Jacque</dc:creator>
  <cp:keywords/>
  <dc:description/>
  <cp:lastModifiedBy>Williams, Amy</cp:lastModifiedBy>
  <cp:revision/>
  <cp:lastPrinted>2017-05-22T15:27:14Z</cp:lastPrinted>
  <dcterms:created xsi:type="dcterms:W3CDTF">2017-02-07T21:45:49Z</dcterms:created>
  <dcterms:modified xsi:type="dcterms:W3CDTF">2018-04-04T21:23:47Z</dcterms:modified>
  <cp:category/>
  <cp:contentStatus/>
</cp:coreProperties>
</file>