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stella.msu.montana.edu\Workforce\Perkins\Applications &amp; Docs\20-21\Great Falls College MSU\"/>
    </mc:Choice>
  </mc:AlternateContent>
  <xr:revisionPtr revIDLastSave="0" documentId="8_{F2A48FA6-FC4D-483F-8E17-41F3610A5C47}" xr6:coauthVersionLast="46" xr6:coauthVersionMax="46" xr10:uidLastSave="{00000000-0000-0000-0000-000000000000}"/>
  <bookViews>
    <workbookView xWindow="-25320" yWindow="1230" windowWidth="25440" windowHeight="15390" tabRatio="839" firstSheet="2" activeTab="5" xr2:uid="{00000000-000D-0000-FFFF-FFFF00000000}"/>
  </bookViews>
  <sheets>
    <sheet name="Contact Information" sheetId="1" r:id="rId1"/>
    <sheet name="Background" sheetId="29" r:id="rId2"/>
    <sheet name="Narrative" sheetId="28" r:id="rId3"/>
    <sheet name="Budget Detail &amp; Amendments" sheetId="6" r:id="rId4"/>
    <sheet name="Budget Roll-Up" sheetId="18" r:id="rId5"/>
    <sheet name="Project Roll-Up" sheetId="25" r:id="rId6"/>
    <sheet name="Improvement Plan" sheetId="5" r:id="rId7"/>
    <sheet name="Program Assurances" sheetId="21" r:id="rId8"/>
    <sheet name="20-21 Calendar" sheetId="27" r:id="rId9"/>
    <sheet name="Do Not Edit" sheetId="12" state="hidden" r:id="rId10"/>
  </sheets>
  <externalReferences>
    <externalReference r:id="rId11"/>
  </externalReferences>
  <definedNames>
    <definedName name="Contracted">'Do Not Edit'!$D$1:$D$2</definedName>
    <definedName name="ContractedServices" localSheetId="1">'[1]Do Not Edit'!$D$1:$D$2</definedName>
    <definedName name="ContractedServices">'Do Not Edit'!$D$1:$D$2</definedName>
    <definedName name="monthNames" localSheetId="8">{"January","February","March","April","May","June","July","August","September","October","November","December"}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8">'20-21 Calendar'!$B$7:$V$64</definedName>
    <definedName name="_xlnm.Print_Area" localSheetId="1">Background!$A$1:$A$18</definedName>
    <definedName name="_xlnm.Print_Area" localSheetId="3">'Budget Detail &amp; Amendments'!$A$1:$T$175</definedName>
    <definedName name="_xlnm.Print_Area" localSheetId="0">'Contact Information'!$A$1:$J$70</definedName>
    <definedName name="_xlnm.Print_Area" localSheetId="2">Narrative!$A$1:$J$1717</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8">'20-21 Calendar'!$M$4</definedName>
    <definedName name="startday" localSheetId="1">#REF!</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8">{1,2,3,4,5,6,7}</definedName>
    <definedName name="WeekDay" localSheetId="1">{1,2,3,4,5,6,7}</definedName>
    <definedName name="WeekDay">{1,2,3,4,5,6,7}</definedName>
    <definedName name="weekDayNames" localSheetId="8">{"Su";"M";"Tu";"W";"Th";"F";"Sa"}</definedName>
    <definedName name="weekDayNames" localSheetId="1">{"Su";"M";"Tu";"W";"Th";"F";"Sa"}</definedName>
    <definedName name="weekDayNames">{"Su";"M";"Tu";"W";"Th";"F";"Sa"}</definedName>
    <definedName name="weekdays" localSheetId="8">{"Sunday";"Monday";"Tuesday";"Wednesday";"Thursday";"Friday";"Saturday"}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8">{1;2;3;4;5;6}</definedName>
    <definedName name="WeekNo" localSheetId="1">{1;2;3;4;5;6}</definedName>
    <definedName name="WeekNo">{1;2;3;4;5;6}</definedName>
    <definedName name="year" localSheetId="8">'20-21 Calendar'!$F$4</definedName>
    <definedName name="year" localSheetId="1">#REF!</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8" hidden="1">'20-21 Calendar'!$B$7:$V$64</definedName>
    <definedName name="Z_350610BE_E33E_45EF_97EC_9E2830199A90_.wvu.PrintArea" localSheetId="3" hidden="1">'Budget Detail &amp; Amendments'!$A$1:$T$175</definedName>
    <definedName name="Z_350610BE_E33E_45EF_97EC_9E2830199A90_.wvu.PrintArea" localSheetId="0" hidden="1">'Contact Information'!$A$1:$J$70</definedName>
    <definedName name="Z_350610BE_E33E_45EF_97EC_9E2830199A90_.wvu.PrintArea" localSheetId="2" hidden="1">Narrative!$A$1:$J$420</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 name="ApplicarionView" guid="{350610BE-E33E-45EF-97EC-9E2830199A90}" maximized="1" xWindow="-1688" yWindow="12" windowWidth="1696" windowHeight="1026" tabRatio="83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6" i="18" l="1"/>
  <c r="S21" i="18"/>
  <c r="S12" i="18"/>
  <c r="S10" i="18"/>
  <c r="S5" i="18"/>
  <c r="S23" i="18"/>
  <c r="S16" i="18"/>
  <c r="S15" i="18"/>
  <c r="U135" i="6" l="1"/>
  <c r="L55" i="25"/>
  <c r="L51" i="25"/>
  <c r="L49" i="25"/>
  <c r="L48" i="25"/>
  <c r="L43" i="25"/>
  <c r="L42" i="25"/>
  <c r="L41" i="25"/>
  <c r="L36" i="25"/>
  <c r="L35" i="25"/>
  <c r="L33" i="25"/>
  <c r="L30" i="25"/>
  <c r="L28" i="25"/>
  <c r="L27" i="25"/>
  <c r="L22" i="25"/>
  <c r="L21" i="25"/>
  <c r="L20" i="25"/>
  <c r="L19" i="25"/>
  <c r="L17" i="25"/>
  <c r="L15" i="25"/>
  <c r="L14" i="25"/>
  <c r="L13" i="25"/>
  <c r="L12" i="25"/>
  <c r="L11" i="25"/>
  <c r="L9" i="25"/>
  <c r="L5" i="25"/>
  <c r="L3" i="25"/>
  <c r="L8" i="25"/>
  <c r="L4" i="25"/>
  <c r="B55" i="25"/>
  <c r="U168" i="6"/>
  <c r="S28" i="18" s="1"/>
  <c r="U104" i="6"/>
  <c r="L24" i="25" s="1"/>
  <c r="U96" i="6"/>
  <c r="U114" i="6" s="1"/>
  <c r="S17" i="18" s="1"/>
  <c r="U146" i="6"/>
  <c r="L54" i="25" s="1"/>
  <c r="U145" i="6"/>
  <c r="L53" i="25" s="1"/>
  <c r="U143" i="6"/>
  <c r="L50" i="25" s="1"/>
  <c r="U140" i="6"/>
  <c r="U139" i="6"/>
  <c r="L40" i="25" s="1"/>
  <c r="U138" i="6"/>
  <c r="L37" i="25" s="1"/>
  <c r="U134" i="6"/>
  <c r="L32" i="25" s="1"/>
  <c r="U133" i="6"/>
  <c r="L31" i="25" s="1"/>
  <c r="U130" i="6"/>
  <c r="L26" i="25" s="1"/>
  <c r="U129" i="6"/>
  <c r="L23" i="25" s="1"/>
  <c r="U126" i="6"/>
  <c r="U125" i="6"/>
  <c r="L16" i="25" s="1"/>
  <c r="U119" i="6"/>
  <c r="U77" i="6"/>
  <c r="L52" i="25" s="1"/>
  <c r="U76" i="6"/>
  <c r="L47" i="25" s="1"/>
  <c r="U75" i="6"/>
  <c r="L46" i="25" s="1"/>
  <c r="U74" i="6"/>
  <c r="L45" i="25" s="1"/>
  <c r="U73" i="6"/>
  <c r="L44" i="25" s="1"/>
  <c r="U71" i="6"/>
  <c r="L38" i="25" s="1"/>
  <c r="U68" i="6"/>
  <c r="L29" i="25" s="1"/>
  <c r="U66" i="6"/>
  <c r="L25" i="25" s="1"/>
  <c r="U64" i="6"/>
  <c r="U63" i="6"/>
  <c r="S13" i="18" s="1"/>
  <c r="U62" i="6"/>
  <c r="U79" i="6" s="1"/>
  <c r="U58" i="6"/>
  <c r="U38" i="6"/>
  <c r="L39" i="25" s="1"/>
  <c r="U37" i="6"/>
  <c r="U35" i="6"/>
  <c r="U34" i="6"/>
  <c r="U33" i="6"/>
  <c r="U43" i="6" s="1"/>
  <c r="S6" i="18" s="1"/>
  <c r="U29" i="6"/>
  <c r="U45" i="6" s="1"/>
  <c r="U23" i="6"/>
  <c r="L34" i="25" s="1"/>
  <c r="U20" i="6"/>
  <c r="L7" i="25" s="1"/>
  <c r="U19" i="6"/>
  <c r="U21" i="6"/>
  <c r="U65" i="6"/>
  <c r="L18" i="25" s="1"/>
  <c r="U148" i="6" l="1"/>
  <c r="L6" i="25"/>
  <c r="S4" i="18"/>
  <c r="S7" i="18" s="1"/>
  <c r="S30" i="18" s="1"/>
  <c r="S22" i="18"/>
  <c r="S14" i="18"/>
  <c r="S24" i="18" s="1"/>
  <c r="L10" i="25"/>
  <c r="U152" i="6"/>
  <c r="U170" i="6" s="1"/>
  <c r="U150" i="6"/>
  <c r="B54" i="25"/>
  <c r="B53" i="25"/>
  <c r="U175" i="6" l="1"/>
  <c r="S146" i="6"/>
  <c r="S110" i="6"/>
  <c r="S145" i="6" l="1"/>
  <c r="K26" i="18" l="1"/>
  <c r="K10" i="18"/>
  <c r="K23" i="18"/>
  <c r="Q19" i="6"/>
  <c r="S19" i="6"/>
  <c r="S63" i="6"/>
  <c r="S77" i="6"/>
  <c r="B52" i="25"/>
  <c r="S144" i="6"/>
  <c r="B51" i="25"/>
  <c r="S143" i="6"/>
  <c r="B50" i="25"/>
  <c r="B49" i="25" l="1"/>
  <c r="B48" i="25"/>
  <c r="S76" i="6"/>
  <c r="B47" i="25"/>
  <c r="S75" i="6"/>
  <c r="B46" i="25"/>
  <c r="B45" i="25"/>
  <c r="S74" i="6"/>
  <c r="S73" i="6" l="1"/>
  <c r="B44" i="25"/>
  <c r="B43" i="25"/>
  <c r="S140" i="6"/>
  <c r="S139" i="6" l="1"/>
  <c r="S138" i="6"/>
  <c r="S135" i="6"/>
  <c r="S134" i="6"/>
  <c r="S133" i="6"/>
  <c r="S130" i="6"/>
  <c r="S129" i="6"/>
  <c r="S126" i="6"/>
  <c r="S125" i="6"/>
  <c r="S119" i="6"/>
  <c r="O22" i="18" s="1"/>
  <c r="S104" i="6"/>
  <c r="S96" i="6"/>
  <c r="S71" i="6"/>
  <c r="S68" i="6"/>
  <c r="S66" i="6"/>
  <c r="S64" i="6"/>
  <c r="S62" i="6"/>
  <c r="S38" i="6"/>
  <c r="S37" i="6"/>
  <c r="S34" i="6"/>
  <c r="S33" i="6"/>
  <c r="S23" i="6"/>
  <c r="S21" i="6"/>
  <c r="S35" i="6" s="1"/>
  <c r="S20" i="6"/>
  <c r="Q160" i="6" l="1"/>
  <c r="B42" i="25"/>
  <c r="B41" i="25"/>
  <c r="B40" i="25"/>
  <c r="Q71" i="6"/>
  <c r="Q68" i="6"/>
  <c r="Q66" i="6"/>
  <c r="Q64" i="6"/>
  <c r="Q63" i="6"/>
  <c r="K13" i="18" s="1"/>
  <c r="Q62" i="6"/>
  <c r="K14" i="18" s="1"/>
  <c r="Q33" i="6"/>
  <c r="Q24" i="6"/>
  <c r="Q38" i="6" s="1"/>
  <c r="Q23" i="6"/>
  <c r="Q37" i="6" s="1"/>
  <c r="Q21" i="6"/>
  <c r="Q35" i="6" s="1"/>
  <c r="Q20" i="6"/>
  <c r="K4" i="18" s="1"/>
  <c r="Q111" i="6"/>
  <c r="Q110" i="6"/>
  <c r="Q107" i="6"/>
  <c r="Q106" i="6"/>
  <c r="Q105" i="6"/>
  <c r="Q104" i="6"/>
  <c r="Q103" i="6"/>
  <c r="Q101" i="6"/>
  <c r="Q99" i="6"/>
  <c r="Q98" i="6"/>
  <c r="Q97" i="6"/>
  <c r="Q96" i="6"/>
  <c r="Q95" i="6"/>
  <c r="Q94" i="6"/>
  <c r="Q138" i="6"/>
  <c r="Q136" i="6"/>
  <c r="Q135" i="6"/>
  <c r="Q134" i="6"/>
  <c r="Q133" i="6"/>
  <c r="Q132" i="6"/>
  <c r="Q131" i="6"/>
  <c r="Q130" i="6"/>
  <c r="Q129" i="6"/>
  <c r="Q126" i="6"/>
  <c r="Q125" i="6"/>
  <c r="Q120" i="6"/>
  <c r="Q119" i="6"/>
  <c r="Q159" i="6"/>
  <c r="Q157" i="6"/>
  <c r="K22" i="18" l="1"/>
  <c r="Q34" i="6"/>
  <c r="Q139" i="6"/>
  <c r="O133" i="6" l="1"/>
  <c r="O107" i="6"/>
  <c r="N69" i="6"/>
  <c r="N135" i="6"/>
  <c r="O69" i="6"/>
  <c r="O135" i="6"/>
  <c r="O157" i="6"/>
  <c r="O138" i="6" l="1"/>
  <c r="G23" i="18" s="1"/>
  <c r="O136" i="6"/>
  <c r="O134" i="6"/>
  <c r="O132" i="6"/>
  <c r="O131" i="6"/>
  <c r="O130" i="6"/>
  <c r="O129" i="6"/>
  <c r="O126" i="6"/>
  <c r="O125" i="6"/>
  <c r="O120" i="6"/>
  <c r="O119" i="6"/>
  <c r="G22" i="18" s="1"/>
  <c r="O111" i="6"/>
  <c r="O110" i="6"/>
  <c r="O106" i="6"/>
  <c r="O105" i="6"/>
  <c r="O104" i="6"/>
  <c r="O103" i="6"/>
  <c r="O101" i="6"/>
  <c r="O99" i="6"/>
  <c r="O98" i="6"/>
  <c r="O97" i="6"/>
  <c r="O96" i="6"/>
  <c r="O95" i="6"/>
  <c r="O94" i="6"/>
  <c r="O71" i="6"/>
  <c r="O68" i="6"/>
  <c r="O66" i="6"/>
  <c r="O64" i="6"/>
  <c r="O63" i="6"/>
  <c r="O62" i="6"/>
  <c r="O50" i="6"/>
  <c r="O38" i="6"/>
  <c r="O37" i="6"/>
  <c r="O24" i="6"/>
  <c r="O23" i="6"/>
  <c r="O22" i="6"/>
  <c r="O36" i="6" s="1"/>
  <c r="O21" i="6"/>
  <c r="O35" i="6" s="1"/>
  <c r="O20" i="6"/>
  <c r="O34" i="6" s="1"/>
  <c r="O19" i="6"/>
  <c r="O33" i="6" s="1"/>
  <c r="O159" i="6"/>
  <c r="O114" i="6" l="1"/>
  <c r="N138" i="6"/>
  <c r="C21" i="18" l="1"/>
  <c r="N24" i="6" l="1"/>
  <c r="N38" i="6" s="1"/>
  <c r="N125" i="6"/>
  <c r="N64" i="6"/>
  <c r="B38" i="25"/>
  <c r="N71" i="6"/>
  <c r="B37" i="25"/>
  <c r="C23" i="18"/>
  <c r="N111" i="6"/>
  <c r="B36" i="25"/>
  <c r="N110" i="6" l="1"/>
  <c r="B35" i="25"/>
  <c r="N136" i="6"/>
  <c r="B34" i="25" l="1"/>
  <c r="N23" i="6"/>
  <c r="N37" i="6" s="1"/>
  <c r="B33" i="25"/>
  <c r="N134" i="6" l="1"/>
  <c r="N109" i="6"/>
  <c r="N68" i="6"/>
  <c r="N21" i="6" l="1"/>
  <c r="N35" i="6" s="1"/>
  <c r="N22" i="6" l="1"/>
  <c r="N36" i="6" s="1"/>
  <c r="E6" i="6" l="1"/>
  <c r="J54" i="25" l="1"/>
  <c r="J53" i="25"/>
  <c r="J51" i="25"/>
  <c r="J50" i="25"/>
  <c r="J4" i="25"/>
  <c r="J52" i="25"/>
  <c r="J35" i="25"/>
  <c r="J49" i="25"/>
  <c r="J41" i="25"/>
  <c r="J33" i="25"/>
  <c r="J38" i="25"/>
  <c r="J34" i="25"/>
  <c r="J48" i="25"/>
  <c r="J40" i="25"/>
  <c r="J47" i="25"/>
  <c r="J39" i="25"/>
  <c r="J46" i="25"/>
  <c r="J42" i="25"/>
  <c r="J45" i="25"/>
  <c r="J37" i="25"/>
  <c r="J44" i="25"/>
  <c r="J36" i="25"/>
  <c r="J43" i="25"/>
  <c r="H6" i="25"/>
  <c r="H38" i="25"/>
  <c r="H42" i="25"/>
  <c r="H35" i="25"/>
  <c r="H41" i="25"/>
  <c r="H40" i="25"/>
  <c r="H34" i="25"/>
  <c r="H33" i="25"/>
  <c r="H36" i="25"/>
  <c r="H39" i="25"/>
  <c r="H37" i="25"/>
  <c r="F39" i="25"/>
  <c r="F38" i="25"/>
  <c r="F37" i="25"/>
  <c r="F36" i="25"/>
  <c r="F35" i="25"/>
  <c r="F34" i="25"/>
  <c r="F33" i="25"/>
  <c r="D39" i="25"/>
  <c r="D36" i="25"/>
  <c r="D38" i="25"/>
  <c r="D37" i="25"/>
  <c r="D35" i="25"/>
  <c r="D34" i="25"/>
  <c r="D33" i="25"/>
  <c r="N131" i="6"/>
  <c r="N106" i="6"/>
  <c r="N107" i="6" l="1"/>
  <c r="N108" i="6"/>
  <c r="N133" i="6"/>
  <c r="N132" i="6"/>
  <c r="N105" i="6" l="1"/>
  <c r="N130" i="6"/>
  <c r="N66" i="6"/>
  <c r="N104" i="6"/>
  <c r="N129" i="6"/>
  <c r="N103" i="6"/>
  <c r="N102" i="6" l="1"/>
  <c r="N101" i="6"/>
  <c r="N126" i="6"/>
  <c r="N100" i="6"/>
  <c r="G12" i="18" l="1"/>
  <c r="N99" i="6" l="1"/>
  <c r="N97" i="6" l="1"/>
  <c r="N120" i="6"/>
  <c r="N119" i="6"/>
  <c r="C22" i="18" s="1"/>
  <c r="N96" i="6"/>
  <c r="N98" i="6"/>
  <c r="N148" i="6" l="1"/>
  <c r="N20" i="6"/>
  <c r="N34" i="6" s="1"/>
  <c r="N63" i="6"/>
  <c r="N50" i="6"/>
  <c r="N19" i="6" l="1"/>
  <c r="N33" i="6" s="1"/>
  <c r="N157" i="6"/>
  <c r="N62" i="6"/>
  <c r="N95" i="6" l="1"/>
  <c r="N94" i="6" l="1"/>
  <c r="N114" i="6" s="1"/>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1" i="18"/>
  <c r="O16" i="18"/>
  <c r="O15" i="18"/>
  <c r="O14" i="18"/>
  <c r="O13" i="18"/>
  <c r="O12" i="18"/>
  <c r="O10" i="18"/>
  <c r="O5" i="18"/>
  <c r="O4" i="18"/>
  <c r="K21" i="18"/>
  <c r="K16" i="18"/>
  <c r="K15" i="18"/>
  <c r="K12" i="18"/>
  <c r="K5" i="18"/>
  <c r="G21" i="18"/>
  <c r="G16" i="18"/>
  <c r="G15" i="18"/>
  <c r="G14" i="18"/>
  <c r="G13" i="18"/>
  <c r="G10" i="18"/>
  <c r="G5" i="18"/>
  <c r="G4" i="18"/>
  <c r="C16" i="18"/>
  <c r="C15" i="18"/>
  <c r="C14" i="18"/>
  <c r="C13" i="18"/>
  <c r="C12" i="18"/>
  <c r="C10" i="18"/>
  <c r="O26" i="18" l="1"/>
  <c r="O148" i="6"/>
  <c r="Q148" i="6"/>
  <c r="S148" i="6"/>
  <c r="O79" i="6"/>
  <c r="Q79" i="6"/>
  <c r="S79" i="6"/>
  <c r="N79" i="6"/>
  <c r="S43" i="6"/>
  <c r="O6" i="18" s="1"/>
  <c r="Q43" i="6"/>
  <c r="K6" i="18" s="1"/>
  <c r="O43" i="6"/>
  <c r="G6" i="18" s="1"/>
  <c r="N43" i="6"/>
  <c r="C6" i="18" s="1"/>
  <c r="O7" i="18" l="1"/>
  <c r="K7" i="18"/>
  <c r="G7" i="18"/>
  <c r="C7" i="18"/>
  <c r="S168" i="6"/>
  <c r="O28" i="18" s="1"/>
  <c r="Q168" i="6"/>
  <c r="K28" i="18" s="1"/>
  <c r="S114" i="6"/>
  <c r="Q114" i="6"/>
  <c r="K17" i="18" s="1"/>
  <c r="S90" i="6"/>
  <c r="Q90" i="6"/>
  <c r="S58" i="6"/>
  <c r="Q58" i="6"/>
  <c r="S29" i="6"/>
  <c r="S45" i="6" s="1"/>
  <c r="Q29" i="6"/>
  <c r="Q45" i="6" s="1"/>
  <c r="O168" i="6"/>
  <c r="G28" i="18" s="1"/>
  <c r="N168" i="6"/>
  <c r="O90" i="6"/>
  <c r="N90" i="6"/>
  <c r="O58" i="6"/>
  <c r="N58" i="6"/>
  <c r="O29" i="6"/>
  <c r="O45" i="6" s="1"/>
  <c r="N29" i="6"/>
  <c r="C28" i="18" l="1"/>
  <c r="N45" i="6"/>
  <c r="O17" i="18"/>
  <c r="O24" i="18" s="1"/>
  <c r="O30" i="18" s="1"/>
  <c r="S150" i="6"/>
  <c r="G17" i="18"/>
  <c r="G24" i="18" s="1"/>
  <c r="G30" i="18" s="1"/>
  <c r="O150" i="6"/>
  <c r="K24" i="18"/>
  <c r="K30" i="18" s="1"/>
  <c r="Q150" i="6"/>
  <c r="C17" i="18"/>
  <c r="C24" i="18" s="1"/>
  <c r="N150" i="6"/>
  <c r="O152" i="6"/>
  <c r="O170" i="6" s="1"/>
  <c r="O175" i="6" s="1"/>
  <c r="Q152" i="6"/>
  <c r="Q175" i="6" s="1"/>
  <c r="S152" i="6"/>
  <c r="S175" i="6" s="1"/>
  <c r="S178" i="6" l="1"/>
  <c r="U178" i="6"/>
  <c r="Q178" i="6"/>
  <c r="N152" i="6"/>
  <c r="N170" i="6" s="1"/>
  <c r="J9" i="25"/>
  <c r="D22" i="25"/>
  <c r="F20" i="25"/>
  <c r="F22" i="25"/>
  <c r="F32" i="25"/>
  <c r="F7" i="25"/>
  <c r="C26" i="18" l="1"/>
  <c r="C30" i="18" s="1"/>
  <c r="F21" i="25"/>
  <c r="D15" i="25"/>
  <c r="J10" i="25"/>
  <c r="H32" i="25"/>
  <c r="F6" i="25"/>
  <c r="D21" i="25"/>
  <c r="H28" i="25"/>
  <c r="H16" i="25"/>
  <c r="F23"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 r="N175" i="6" l="1"/>
  <c r="O177" i="6" s="1"/>
</calcChain>
</file>

<file path=xl/sharedStrings.xml><?xml version="1.0" encoding="utf-8"?>
<sst xmlns="http://schemas.openxmlformats.org/spreadsheetml/2006/main" count="1722" uniqueCount="605">
  <si>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</si>
  <si>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</si>
  <si>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</si>
  <si>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</si>
  <si>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</si>
  <si>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</si>
  <si>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</si>
  <si>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</si>
  <si>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</si>
  <si>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</si>
  <si>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</si>
  <si>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</si>
  <si>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</si>
  <si>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</si>
  <si>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</si>
  <si>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</si>
  <si>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</si>
  <si>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</si>
  <si>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</si>
  <si>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</si>
  <si>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</si>
  <si>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</si>
  <si>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</si>
  <si>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</si>
  <si>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</si>
  <si>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</si>
  <si>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</si>
  <si>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</si>
  <si>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</si>
  <si>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</si>
  <si>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</si>
  <si>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</si>
  <si>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</si>
  <si>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</si>
  <si>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</si>
  <si>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</si>
  <si>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</si>
  <si>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</si>
  <si>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</si>
  <si>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</si>
  <si>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</si>
  <si>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</si>
  <si>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</si>
  <si>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</si>
  <si>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</si>
  <si>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</si>
  <si>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</si>
  <si>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</si>
  <si>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</si>
  <si>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</si>
  <si>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</si>
  <si>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</si>
  <si>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</si>
  <si>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</si>
  <si>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</si>
  <si>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</si>
  <si>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</si>
  <si>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</si>
  <si>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</si>
  <si>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</si>
  <si>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</si>
  <si>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</si>
  <si>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</si>
  <si>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</si>
  <si>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</si>
  <si>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</si>
  <si>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</si>
  <si>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</si>
  <si>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</si>
  <si>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</si>
  <si>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</si>
  <si>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</si>
  <si>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</si>
  <si>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</si>
  <si>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</si>
  <si>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</si>
  <si>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</si>
  <si>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</si>
  <si>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</si>
  <si>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</si>
  <si>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</si>
  <si>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</si>
  <si>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</si>
  <si>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</si>
  <si>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</si>
  <si>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</si>
  <si>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</si>
  <si>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</si>
  <si>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</si>
  <si>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</si>
  <si>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</si>
  <si>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</si>
  <si>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</si>
  <si>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</si>
  <si>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</si>
  <si>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</si>
  <si>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</si>
  <si>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</si>
  <si>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</si>
  <si>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</si>
  <si>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</si>
  <si>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</si>
  <si>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</si>
  <si>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</si>
  <si>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</si>
  <si>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</si>
  <si>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</si>
  <si>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</si>
  <si>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</si>
  <si>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</si>
  <si>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</si>
  <si>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</si>
  <si>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</si>
  <si>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</si>
  <si>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</si>
  <si>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</si>
  <si>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</si>
  <si>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</si>
  <si>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</si>
  <si>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</si>
  <si>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</si>
  <si>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</si>
  <si>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</si>
  <si>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</si>
  <si>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</si>
  <si>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</si>
  <si>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</si>
  <si>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</si>
  <si>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</si>
  <si>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</si>
  <si>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</si>
  <si>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</si>
  <si>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</si>
  <si>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</si>
  <si>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</si>
  <si>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</si>
  <si>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</si>
  <si>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</si>
  <si>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</si>
  <si>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</si>
  <si>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</si>
  <si>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</si>
  <si>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</si>
  <si>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</si>
  <si>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</si>
  <si>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</si>
  <si>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Fiscal Year 18-19 Begins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</si>
  <si>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</si>
  <si>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</si>
  <si>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</si>
  <si>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</si>
  <si>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</si>
  <si>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</si>
  <si>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Perkins Fiscal Year 18-19 Ends</t>
  </si>
  <si>
    <t>Improvement Plan Goals:</t>
  </si>
  <si>
    <t>End of 1st Quarter</t>
  </si>
  <si>
    <t>End of 2nd Quarter</t>
  </si>
  <si>
    <t>End of 3rd Quarter</t>
  </si>
  <si>
    <t>All travel will follow the state of Montana rates and policies</t>
  </si>
  <si>
    <t>Additional Perkins Contact (if applicable - this please include the Montana Career Pathways Coordinator here if your campus receives that grant):</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</si>
  <si>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</si>
  <si>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</si>
  <si>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</si>
  <si>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</si>
  <si>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</si>
  <si>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</si>
  <si>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</si>
  <si>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</si>
  <si>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</si>
  <si>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</si>
  <si>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</si>
  <si>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</si>
  <si>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</si>
  <si>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</si>
  <si>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</si>
  <si>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</si>
  <si>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</si>
  <si>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</si>
  <si>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</si>
  <si>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Name/Title:</t>
  </si>
  <si>
    <t xml:space="preserve">Email Address: </t>
  </si>
  <si>
    <t>Perkins Postsecondary Local Application 2020-21</t>
  </si>
  <si>
    <t>Project/Program Purchase #1</t>
  </si>
  <si>
    <t>Project Title:</t>
  </si>
  <si>
    <t>Project/Program/Purchase Summary</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</si>
  <si>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</si>
  <si>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Project/Program Purchase #2</t>
  </si>
  <si>
    <t>Project/Program Purchase #6</t>
  </si>
  <si>
    <t>Project/Program Purchase #5</t>
  </si>
  <si>
    <t>Project/Program Purchase #4</t>
  </si>
  <si>
    <t>Project/Program Purchase #3</t>
  </si>
  <si>
    <t>Project/Program Purchase #7</t>
  </si>
  <si>
    <t>Project/Program Purchase #8</t>
  </si>
  <si>
    <t>Project/Program Purchase #9</t>
  </si>
  <si>
    <t>Project/Program Purchase #10</t>
  </si>
  <si>
    <t xml:space="preserve">Total Direct Costs: </t>
  </si>
  <si>
    <t>Perkins/BSP Calendar FY 2020-2021</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</si>
  <si>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</si>
  <si>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</si>
  <si>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</si>
  <si>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</si>
  <si>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</si>
  <si>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</si>
  <si>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</si>
  <si>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</si>
  <si>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</si>
  <si>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</si>
  <si>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</si>
  <si>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</si>
  <si>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</si>
  <si>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</si>
  <si>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</si>
  <si>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</si>
  <si>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</si>
  <si>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</si>
  <si>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</si>
  <si>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</si>
  <si>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</si>
  <si>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Great Falls College MSU</t>
  </si>
  <si>
    <t>20-21</t>
  </si>
  <si>
    <t>Pullum</t>
  </si>
  <si>
    <t>Jeri</t>
  </si>
  <si>
    <t>2100 16th Avenue South</t>
  </si>
  <si>
    <t>Great Falls</t>
  </si>
  <si>
    <t>MT</t>
  </si>
  <si>
    <t>406.771.5120</t>
  </si>
  <si>
    <t>jpullum@gfcmsu.edu</t>
  </si>
  <si>
    <t>Oceane</t>
  </si>
  <si>
    <t>Weldele</t>
  </si>
  <si>
    <t>1700 16th Avenue South</t>
  </si>
  <si>
    <t>406.771.4323</t>
  </si>
  <si>
    <t>oceane.weldele@gfcmsu.edu</t>
  </si>
  <si>
    <t>Marr</t>
  </si>
  <si>
    <t>Shannon</t>
  </si>
  <si>
    <t>406.771.4408</t>
  </si>
  <si>
    <t>shannon.marr1@gfcmsu.edu</t>
  </si>
  <si>
    <t>Toni Quinn/Academic Affairs Coordinator</t>
  </si>
  <si>
    <t>toni.quinn@gfcmsu.edu</t>
  </si>
  <si>
    <t>Perkins Coordinator meeting</t>
  </si>
  <si>
    <t xml:space="preserve">Attend Perkins Coordinator meeting in Helena in fall 2020. </t>
  </si>
  <si>
    <t>Required by OCHE.</t>
  </si>
  <si>
    <t>NA</t>
  </si>
  <si>
    <t>Attendance. Implement any changes in managing grant as suggested/required by OCHE.</t>
  </si>
  <si>
    <t>Perkins Coordinator Jeri Pullum to attend state coordinator meeting, fall 2020, Helena MT. Lodging 2 nights @$155 ($103 GSA rate plus tax) $230;  mileage 190 miles @ $.58 $110; per diem 2 days @ $23/day $46</t>
  </si>
  <si>
    <t>NACTEI conference</t>
  </si>
  <si>
    <t>Charla Merja/Academic Success Center Director</t>
  </si>
  <si>
    <t>charla.merja@gfcmsu.edu</t>
  </si>
  <si>
    <t>GFC MSU will implement appropriate changes in projects and grant management as recommended by these national experts and peers in other states.</t>
  </si>
  <si>
    <t>The need for Perkins funds to support CTE was a focus of all stakeholder meetings conducted as part of the Local Needs Assessment.</t>
  </si>
  <si>
    <t>A &amp; P and Dental anatomic study models</t>
  </si>
  <si>
    <t xml:space="preserve">Academic Success Center goal is to increase use of the center by 5%. The Native American Center and Veterans Success Centers will track use of the models. </t>
  </si>
  <si>
    <t>R3</t>
  </si>
  <si>
    <t xml:space="preserve">CyberPatriot Camps </t>
  </si>
  <si>
    <t>20 students will successfully complete in each CyberCamp.</t>
  </si>
  <si>
    <t>Academic Success Director Charla Merja to attend NACTEI, May 11-13, in San Antonio. Airfare $700; lodging 5 nights @ $250; per diem 6 days @ $50; ground transportation $50</t>
  </si>
  <si>
    <t>Academic Success Director Charla Merja to attend NACTEI, May 11-13, in San Antonio. Registration.</t>
  </si>
  <si>
    <t>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</si>
  <si>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</si>
  <si>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 xml:space="preserve">3. Please provide a brief description of how your campus will improve the academic and technical skills of students participating in CTE programs.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</si>
  <si>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</si>
  <si>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t xml:space="preserve">5. Please provide a description of the work-based learning opportunities for students participating in CTE programs and how your campus will work with representatives from employers to develop or expand work-based learning. </t>
  </si>
  <si>
    <t>6. Please outline how your campus will provide students participating in CTE the opportunity to gain postsecondary credit while still attending high school.</t>
  </si>
  <si>
    <t>7. Please identify how your campus supports the recruitment, preparation, retention, and training, including professional development, of teachers, faculty, administrators, and specialized instructional support personnel.</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</si>
  <si>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</si>
  <si>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r>
      <t xml:space="preserve">9. </t>
    </r>
    <r>
      <rPr>
        <sz val="11"/>
        <color rgb="FF000000"/>
        <rFont val="Calibri"/>
        <family val="2"/>
        <scheme val="minor"/>
      </rPr>
      <t xml:space="preserve">Please summarize levels of performance for your campus during the previous year for each of the following core indicators of performance: 1P1-Postsecondary Retention and Placement; 2P1-Credential, Certificate or Diploma; 3P1-Non-traditional Program Enrollment. You should identify your campus performance in relation to the state goal (provided in your campus Perkins report card). </t>
    </r>
  </si>
  <si>
    <t>Programs have specific program learning outcomes that students must achieve. Each course also has learning outcomes. Academic rigor, including communication, math and computer skills, is required in all programs in order to award a certificate or degree. NWCCU demands academic rigor in all programs; program-specific accrediting bodies also have specific requirements. Skills are practiced in clinical settings, through simulation and demonstration of practical application of knowledge.</t>
  </si>
  <si>
    <t xml:space="preserve">GFC MSU has an active Native American Enrichment Center and Veterans Success Center, which serves students in various special populations by providing a safe space to gather, study and build community. Disability Services provides accommodations to students who have a disability. Program web sites and advisors show recommended sequence of courses that show students exactly which courses are required in each CTE program. Additionally, students meet with advisors to create a written Purpose, Plan and Path document that clearly lays out for each individual student what they should be taking and when. This document is available in their learning management system shell.  </t>
  </si>
  <si>
    <t>As noted in Part A of the CLNA, it is difficult to draw strong conclusions about the performance of special populations because the number of students in each program is so small and the comparison of performance is mixed. The special population group with the highest disparity was non-traditional students. The college will make program directors aware if their program showed a disparity and encourage them to think of approaches to assist non-traditional students. However, it must be noted that in a number of these programs, there was only one non-traditional student so this may not represent a trend.</t>
  </si>
  <si>
    <t>For 1P1 Retention and Placement, GFC MSU was 74.3; state goal 86. For 1P2 Credential, Certificate or Diploma, GFC MSU was 100, state goal was 100. For 1P3 Non-traditional program enrollment, GFC MSU was 11.5, state goal was 16.8.</t>
  </si>
  <si>
    <t xml:space="preserve">Students work one-on-one with a college advisor to develop a written Purpose, Plan and Path document before they enroll in  courses. This meeting gives the advisors the opportunity to explore with the students careers they may be interested in and how to set and achieve their goals. This is reviewed and updated as needed throughout their time in college and revised as needed. 
Industry median wages are posted on each program's website, when available.
The local Job Service joins college, high school and adult education representatives in regular meetings of the Bridging Opportunities committee, which keeps all parties up to speed on what is happening in the workforce and education arenas and how they align. 
Other career activities, undertaken in collaboration with various community partners, include Native American Youth Preview Day, Engineering Day, Girls in STEM Day, LIFE event, College in a Day, WANTO (women in trades) and Youth Job Fair. 
At-risk students who enroll in Connections 101, engage in career exploration during the first half of their program, further choosing a career goal. During the second half of the program, they are guided to either hands-on experience with a local business or enroll in a college class in their field.
</t>
  </si>
  <si>
    <t>In AY19-20, GFC MSU had 125.8 FTE dual enrollment students representing 38 high schools. The college cannot identify which of these students are in high school CTE programs. Dual enrollment students are not admitted to specific CTE college programs, except for welding, until they have completed high school.</t>
  </si>
  <si>
    <t>Biology study models for health science students. 2 human muscle models @ $6658 each. Shipping $600.</t>
  </si>
  <si>
    <t>Cybersecurity Adjuncts</t>
  </si>
  <si>
    <t xml:space="preserve">Compensation for instruction for new Cybersecurity required courses: CCNA Security, and Ethical Hacking and Network Security. </t>
  </si>
  <si>
    <t>R5</t>
  </si>
  <si>
    <t>1. Average annual job openings Network Support &amp; Security 32 statewide (for the next 10 years) and 6 in Northcentral MT. Job growth is projected to be .7% through 2027 in northcentral MT. Cybersecurity does not have its own category on MTDLI dashboards, but it is an outgrowth of network support. 
2. Median annual salary $47,523 statewide. Regional data on median annual salary is not available. Cybersecurity program is too new to have graduate wage data.</t>
  </si>
  <si>
    <t>Connections 101 Career and College Readiness</t>
  </si>
  <si>
    <t>60 students will be served through Connections 101, with 50 entering a career or CTE college pathway upon completion of the program.</t>
  </si>
  <si>
    <t>Connections 101: Benefits for 10 instructors @ 8.45%</t>
  </si>
  <si>
    <t>Cybersecurity adjuncts: 18 credit hours @ $735</t>
  </si>
  <si>
    <t>Cybersecurity Adjuncts benefits @ 8.45</t>
  </si>
  <si>
    <t>MT Computer Science Education Summit</t>
  </si>
  <si>
    <t>This is an annual one-day summit of Computer Science faculty from across the state to discuss issues regarding curriculum and industry trends. Steve Robinette and Cheryl Simpson. Date unknown. Bozeman.</t>
  </si>
  <si>
    <t>Evidence of curricula changes directly affected (CIsco, other industry certifications) and articulation agreements will be documented and reported.</t>
  </si>
  <si>
    <t>CIT WASTC Winter ICT Educator's conference</t>
  </si>
  <si>
    <t xml:space="preserve">Program Director Steve Robinett and faculty Cheryl Simpson to attend WASTC 2020 Winter ICT Educators' Conference in January in San Jose, CA.
This is an opportunity to expand skills and tools in the continual support of our Cisco Network Academy through workshops from ICT Educators in our region. We will be able to see what other institutions are doing to maintain their equipment, teaching techniques with the NetLab and advancing technology in the area of Networking. We will be able to gain valuable knowledge through workshops and mini seminars offered at this conference. In addition, the conference offers the opportunity to make professional connections crucial to maintaining and advancing our technology degree programs. 
</t>
  </si>
  <si>
    <t>Implementation of at least 2 tools or techniques presented at the conference in the following academic year.</t>
  </si>
  <si>
    <t xml:space="preserve">1. Average annual job openings Network Support &amp; Security 32 statewide (for the next 10 years) and 6 in Northcentral MT. Job growth is projected to be .7% through 2027 in northcentral MT. Cybersecurity does not have its own category on MTDLI dashboards, but it is an outgrowth of network support. 
2. Median annual salary for this field is $47,523 statewide. Regional data on median annual salary is not available. 
3. The 5-year median placement rate for GFS MSU graduates was 67% (employed all four quarters).
4. Industry stresses the constantly changing needs of computer professionals.
5. This professional development meets the need for faculty to remain up-to-date in knowledge and skills required for computer graduates across the nation. This knowledge will help graduates get jobs in their chosen field. </t>
  </si>
  <si>
    <t xml:space="preserve">1. Average annual job openings Network Support &amp; Security 32 statewide (for the next 10 years) and 6 in Northcentral MT. Job growth is projected to be .7% through 2027 in northcentral MT. Cybersecurity does not have its own category on MTDLI dashboards, but it is an outgrowth of network support. 
2. Median annual salary $47,523 statewide. Regional data on median annual salary is not available. Cybersecurity program is too new to have graduate wage data.
3. Industry stresses the constantly changing needs of computer professionals.
4. Meeting with other postsecondary faculty will help keep these programs updated and in line with industry needs. </t>
  </si>
  <si>
    <t>1. Average annual job openings Network Support &amp; Security 32 statewide (for the next 10 years) and 6 in Northcentral MT. Job growth is projected to be .7% through 2027 in northcentral MT. Cybersecurity does not have its own category on MTDLI dashboards, but it is an outgrowth of network support. 
2. Median annual salary $47,523 statewide. Regional data on median annual salary is not available. Cybersecurity program is too new to have graduate wage data.
3. Program is too new to have placement data.
4. The program will help fill a growing industry need for computer professionals with cybersecurity skills and knowledge.</t>
  </si>
  <si>
    <t>Program Director Steve Robinett and faculty Cheryl Simpson to attend WASTC 2020 Winter ICT Educators' Conference in January in San Jose, CA. Airfare 2 @ $760, lodging 2 people 4 nights @ $150, baggage 4 @ $30, lodging 2 people 4 nights @ $150, per diem 2 people 5 days @ $50, ground transportation 4 @ $30</t>
  </si>
  <si>
    <t>Program Director Steve Robinett and faculty Cheryl Simpson to attend WASTC 2020 Winter ICT Educators' Conference in January in San Jose, CA. Registration 2 @ $220</t>
  </si>
  <si>
    <t>Accounting Professional Development</t>
  </si>
  <si>
    <t xml:space="preserve">Request for professional development funds for Accounting Program Director Kerry Dolan to attend 16 hours of continuing professional education presented by the Montana Society of Certified Public Accountants. This conference is Oct. 26-28 in Bozeman, MT. The continuing education from this conference would be used to supplement the course content in the following courses: CAPP 266 (Advanced Excel), ACTG 205 (Computerized Accounting), BGEN 105 (Introduction to Business), and BGEN 220 (Business Ethics).  
</t>
  </si>
  <si>
    <t xml:space="preserve">Accounting Program Director Kerry Dolan to attend the Montana Society of Certified Public Accountants conference, Oct. 26-28 in Bozeman, MT. </t>
  </si>
  <si>
    <t>Nursing Nuts &amp; Bolts Conference</t>
  </si>
  <si>
    <t xml:space="preserve">In 2019, the NCLEX Program Report showed that GFC MSU graduates performed below the 50th percentile in three areas to be covered in this conference: Health Promotion, Reproductive, and Pharmacological and Parenteral Therapies. To measure the effectiveness of attendance at this conference, we would anticipate a 10% increase in performance in Health Promotion and for performance in the two other areas to be at least at the 50th percentile.
</t>
  </si>
  <si>
    <t>Certified Nurse Educator Camp</t>
  </si>
  <si>
    <t>The outcome of attendance at this conference will be a 50% increase in faculty holding a Certification in Nursing Education (CNE).</t>
  </si>
  <si>
    <t>Certified Nurse Educator Self-Study Workshop</t>
  </si>
  <si>
    <r>
      <t xml:space="preserve">Nursing Program Director and the Health Science Division Director to attend Writing Your Program's NLN CNEA Self-Study: Process and Outcomes Workshop to </t>
    </r>
    <r>
      <rPr>
        <b/>
        <sz val="11"/>
        <color theme="1"/>
        <rFont val="Calibri"/>
        <family val="2"/>
        <scheme val="minor"/>
      </rPr>
      <t>be held in Washington, DC on August 21st</t>
    </r>
    <r>
      <rPr>
        <sz val="11"/>
        <color theme="1"/>
        <rFont val="Calibri"/>
        <family val="2"/>
        <scheme val="minor"/>
      </rPr>
      <t>. According to the description of the workshop: “The collective process of writing a self-study provides program faculty with the opportunity to conduct a self-assessment of program strengths and areas for further development. This session will provide participants with strategies and tips that can be used to write a self-study that is focused on addressing the NLN CNEA Standards of Accreditation in an organized and concise manner. Emphasis will be placed on ways to describe program outcomes and continuous quality improvement efforts that are aligned with NLN CNEA accreditation standards.</t>
    </r>
  </si>
  <si>
    <t>R6</t>
  </si>
  <si>
    <t>R2</t>
  </si>
  <si>
    <t>Nursing NCLEX conference</t>
  </si>
  <si>
    <t xml:space="preserve">Two nursing faculty to attend the NCSBN NCLEX conference to be held in Alexandria, VA on either September 14th or 15th. At this conference, the National Council of State Boards of Nursing will update nursing education programs on upcoming changes in the NCLEX (both RN and PN).  Changes in the NCLEX can trigger changes in course content and delivery methods.    
It is believed that keeping up with changes to the NCLEX will allow the faculty to evaluate their curriculum and adapt, update, and improve their teaching strategies to improve the outcomes of students and NCLEX first time pass rates.   
</t>
  </si>
  <si>
    <t>Nursing Next Generation NCLEX Conference</t>
  </si>
  <si>
    <t>Two nursing faculty to attend the Road to Nursing Practice and NGN Success conference, Seattle, Nov. 3-4. Registration 2 @ $539</t>
  </si>
  <si>
    <t>Nursing simulation manikin.</t>
  </si>
  <si>
    <t>Dental Hygiene and Dental Assisting Equipment</t>
  </si>
  <si>
    <t>The dental hygiene and dental assisting programs need to replace or purchase clinic equipment because the equipment being used now is either not working or is not meeting the needs of the clinic adequately.</t>
  </si>
  <si>
    <t>1. Industry representatives and program directors stress the importance of having up-to-date equipment for students to learn on. 
2. Historic median placement for dental assisting is 83%; dental hygiene 87%.
3. MTDLI median wage for dental assistants $37,050, hygienists $72,850. Entry-level historic median wage for GFC MSU graduates dental assistants $25,963; dental hygienists $45,889.
4. Dental hygiene is the only program in Montana.</t>
  </si>
  <si>
    <t>PTA Kinnesiotaping conference</t>
  </si>
  <si>
    <t>Benchmark: 100% of students will successfully complete the AHPT 215 Skill Check for Taping.</t>
  </si>
  <si>
    <t>1. The median wage for PTAs in northcentral MT was $46,430; median wage statewide was $46,502. Entry-level historic median wage for GFS MSU graduates was $38,680.
2. The historic median for job placement in state was 68% for GFC MSU graduates. MTDLI projects 7 annual job openings in northcentral MT; EMSI projects 36 annual openings for PTAs statewide.
3. Industry representatives and program director stress the need for professional development for faculty to keep their knowledge and skills upgraded.</t>
  </si>
  <si>
    <t>Physical Therapy faculty Michael Hansell to attend a Kinesiotaping conference during either late summer, fall/winter, or spring 2020-21. Registration.</t>
  </si>
  <si>
    <t>PTA Combined Sessions conference</t>
  </si>
  <si>
    <t xml:space="preserve">Assist students with meeting the objectives of AHPT 201- PTA II, which contains gait assessment. The course contains a lecture and a lab component to assist with retention. Students must pass the course with a 76% grade in order to progress through the program. Our goal is to have a 100% pass rate for this course. One way to meet this outcome is to make adjustments to the lab and lecture component through the updated material that will be presented in the gait assessment courses at CSM.    </t>
  </si>
  <si>
    <t xml:space="preserve">Physical Therapy Assistant Program Director Brad Bechard to attend CSM February 24-27 in Orlando, FL . Registration. </t>
  </si>
  <si>
    <t>Biology lab assistant</t>
  </si>
  <si>
    <t>R4</t>
  </si>
  <si>
    <t>Biology lab assistant: Mandatory benefits - FICA, WC, SUE, retirement 8.45%</t>
  </si>
  <si>
    <t>Anatomy/Physiology Conference</t>
  </si>
  <si>
    <t>Biology faculty/staff members, Dr. Cherie McKeever and Billie Perry, to attend Human Anatomy Physiology Conference in Albuquerque, New Mexico, on May 26-30.  Registration. 2 @ 600.</t>
  </si>
  <si>
    <t>Practical Nursing Distance Support</t>
  </si>
  <si>
    <t>Ind /Renewable Tech Work at Height Equipment</t>
  </si>
  <si>
    <t>Ind/Renewable Tech Work at Height pro development</t>
  </si>
  <si>
    <t>Travel for Ind/Renewable Tech Program Director Karry Hartman to attend Work at Height professional development in Cheyenne, WY. Date TBD. Airfare $600, baggage 2 @ $30, lodging 6 nights @ $116, per diem 7 days @ $50, car rental 7 days @ $70 + $50 gas.</t>
  </si>
  <si>
    <t>Travel for Ind/Renewable Tech Program Director Karry Hartman to attend Work at Height professional development in Cheyenne, WY. Date TBD. Registration $1,100, certification $1,300.</t>
  </si>
  <si>
    <t>Ind/Renewal OSHA certification trainings</t>
  </si>
  <si>
    <t>The Industrial Tech CAS program course NRGY 120 Industrial Safety and Rigging has an OSHA 10 certification outcome. Program Director Karry Hardman will attend training on current OSHA 10 safety. Dates and location have not been determined at this time. This training will permit Great Falls College MSU to teach and certify students with an OSHA 10 certification following this professional development.</t>
  </si>
  <si>
    <t>Every student will receive 10 hours of instruction on OSHA safety standards and practices. 80% of the students will pass an assessment and receive an OSHA 10 certification.</t>
  </si>
  <si>
    <t>Welding AWS curriculum</t>
  </si>
  <si>
    <t>AWS welding curriculum</t>
  </si>
  <si>
    <t>Welding students will successfully complete at least five AWS modules.</t>
  </si>
  <si>
    <t>AACC Workforce Development Insitute</t>
  </si>
  <si>
    <t xml:space="preserve">The participants will bring back at least two new ideas or resources for expanding our workforce development. </t>
  </si>
  <si>
    <t>National Council for Workforce Development conference</t>
  </si>
  <si>
    <t>Heather Palermo and Joel Sims to attend AACC Workforce Development Insitute Jan 27-30 Indian Wells, CA. Airfare 2 @ $800, baggage 4 @ $50, lodging 2 people 4 nights @ $250, per diem 2 people 5 days @ $50, ground transportation 4 @ 35.</t>
  </si>
  <si>
    <t>Heather Palermo and Joel Sims to attend AACC Workforce Development Insitute Jan 27-30 Indian Wells, CA. Registration 2 @ $800.</t>
  </si>
  <si>
    <t>Purchase American Welding Society curriculum to enhance ability to offer welding instruction online.</t>
  </si>
  <si>
    <t>Provide instructional support to increase use of support services (biology  and dental models and study aids) by students in human biology courses and dental programs. All Biology Department classes are moving to an 8 week schedule from a 16 week in the fall of 2020.  With this change it has been recognized that two particular special populations on our campus (Veterans and Native Americans) are lacking in study aids to support students in those areas taking these classes, particularly in Anatomy &amp; Physiology. Typically, the students taking A&amp;P are healthcare majors in working toward selection to various programs.  These models will be housed in the Academic Success Center, Native American Enrichment Center and Veterans Success Center.
These crucial biology courses are foundational; students cannot progress without successfully completing these courses. The dental models will be used for both the dental assistant and dental hygiene programs.</t>
  </si>
  <si>
    <t>Offering these two courses in AY 2020-21, each once in the year. Goal is to have 5 students in each of the classes.</t>
  </si>
  <si>
    <t xml:space="preserve">This is the annual conference and expo for the National Initiative for Cybersecurity Education (NICE), sponsored by the National Institute of Standards and Technology. This conference is one of the largest events in the Cybersecurity community and brings leaders from industry, academia, government and non-profits to discuss building the workforce needed for years to come. This year’s conference will be held in Atlanta, GA, Nov 16-18, 2020. It combines with the Centers for Academic Excellence Cyberdefense Education Symposium, usually held the two days following the NICE conference in the same location. Program Director Steve Robinette and faculty Cheryl Simpson to attend.
</t>
  </si>
  <si>
    <t>The information obtained from the professional development will be used to build additional content to be delivered online in the form of written narratives, exercises, and videos for CAPP 266, ACTG 205, BGEN 220 and BGEN 105.  The additional/updated content will be tied to specific course outcomes which are assessed at the end of each semester, with a benchmark of 70% or more students passing an assessment of each outcome.</t>
  </si>
  <si>
    <t>1. Annual and projected job openings exceed the number of graduates, making it high demand.
2. The historic median salary for GFC MSU graduates is $25,650 (entry-level). State and regional data covers accountant with bachelor's degree so data specific to AAS graduates is not available.
3.  The program is offered entirely online so is available to dual enrollment students.</t>
  </si>
  <si>
    <t xml:space="preserve">Three nursing faculty to attend the Nuts &amp; Bolts for Nurse Educators conference, Aug.  6-8, in Minneapolis, MN. Objectives include (1) making evidence-based connections between the classroom, clinical, lab and simulation instructions; (2) creating classroom and clinical learning activities to improve clinical reasoning; (3) developing learning experiences based on NCLEX objectives; (4) identifying strategies for student success on the NCLEX (which we currently are struggling with). 
Individual sessions that will be attended include: Test Item-Writing- The NCELX Connection, Clinical Judgment in the Classroom, Lab, and Clinical, Academic Leadership, Maternity in the Classroom, Pharmacology in the CBC: Conceptual Learning for Pharmacology, among others.  These sessions will be used by faculty to adapt, update and improve their teaching strategies to improve the outcomes of students and NCLEX first-time pass rates. </t>
  </si>
  <si>
    <t xml:space="preserve">1. Industry representatives and program directors note that graduates are getting jobs.
2. MTDLI projects 28 annual job openings for practical nurses in northcentral MT; EMSI projects 178 annual openings statewide.
3. MTDLI projects 71 annual job openings for registered nurses in northcentral MT; EMSI projects 686 annual job openings statewide.
4. MTDLI lists median salaries for practical nurses as $42,500 in northcentral MT; EMSI lists median salaries at $44,195 statewide.
5. Industry representatives and program directors stress the importance of improving the nurse educator skills and knowledge. </t>
  </si>
  <si>
    <t xml:space="preserve">Two nursing faculty to attend Iggy’s Certified Nurse Educator (CNE) Camp Aug. 1-3, in Denver, CO.
The target audience for this conference includes both academic and clinical nurse educators who are considering acquiring the Certified Nurse Educator or Clinical Nurse Educator credential. The conference addresses all National League for Nursing competencies and provides the essential knowledge needed to pass the CNE exam.
Attendance at this conference works to foster both professional development for faculty and solidifying teaching excellence in all facets of the Nursing Programs.
</t>
  </si>
  <si>
    <t xml:space="preserve">1. Industry representatives and programs director note that graduates are getting jobs.
2. MTDLI projects 28 annual job openings for practical nurses in northcentral MT; EMSI projects 178 annual openings statewide.
3. MTDLI projects 71 annual job openings for registered nurses in northcentral MT; EMSI projects 686 annual job openings statewide.
4. MTDLI lists median salaries for practical nurses as $42,500 in northcentral MT; EMSI lists median salaries at $44,195 statewide.
5. Industry representatives and program directors stress the importance of improving the nurse educator skills and knowledge. </t>
  </si>
  <si>
    <t xml:space="preserve">National accreditation would allow our students to more easily pursue life-long learning, move up the nursing career ladder, and garner employment in states outside of Montana and/or with specific employers that either require or give preference to students graduating from a nationally accredited program. The outcome of attendance at this conference will be successful submission and approval of the pre-candidacy application for NLN CNEA accreditation.
</t>
  </si>
  <si>
    <t xml:space="preserve">1. Industry representatives and programs director note that graduates are getting jobs but some states and some agenicies prefer graduates from accredited programs.
2. MTDLI projects 28 annual job openings for practical nurses in northcentral MT; EMSI projects 178 annual openings statewide.
3. MTDLI projects 71 annual job openings for registered nurses in northcentral MT; EMSI projects 686 annual job openings statewide.
4. MTDLI lists median salaries for practical nurses as $42,500 in northcentral MT; EMSI lists median salaries at $44,195 statewide.
5. Industry representatives and program directors stress the importance of the self-evaluation of the program and eventual accreditation. </t>
  </si>
  <si>
    <t xml:space="preserve">The assessment of the attendance of this conference will be a cumulative improvement of first time NCLEX – RN pass rates to within 10% of the national average, as required by the Board of Nursing.  </t>
  </si>
  <si>
    <t xml:space="preserve">1. Industry representatives and programs director note that graduates are getting jobs but an NCLEX license is required and failure to pass on the first try delays entry into the field.
2. MTDLI projects 28 annual job openings for practical nurses in northcentral MT; EMSI projects 178 annual openings statewide.
3. MTDLI projects 71 annual job openings for registered nurses in northcentral MT; EMSI projects 686 annual job openings statewide.
4. MTDLI lists median salaries for practical nurses as $42,500 in northcentral MT; EMSI lists median salaries at $44,195 statewide. </t>
  </si>
  <si>
    <t xml:space="preserve">The assessment of the attendance of this conference will be a cumulative improvement of first-time NCLEX – RN pass rates to within 10% of the national average, as required by the Board of Nursing.  </t>
  </si>
  <si>
    <t xml:space="preserve">1. Industry representatives and programs director note that graduates are getting jobs.
2. MTDLI projects 28 annual job openings for practical nurses in northcentral MT; EMSI projects 178 annual openings statewide.
3. MTDLI projects 71 annual job openings for registered nurses in northcentral MT; EMSI projects 686 annual job openings statewide.
4. MTDLI lists median salaries for practical nurses as $42,500 in northcentral MT; EMSI lists median salaries at $44,195 statewide.
5. Industry representatives and program directors stress the importance of realistic practice in clinical skills. </t>
  </si>
  <si>
    <t xml:space="preserve">100% of the dental hygiene students will use the new equipment in the clinic in their courses. 100% of the dental assisting students will use the new equipment appropriate for their assisting duties in the clinic in their courses. </t>
  </si>
  <si>
    <t>Physical Therapy faculty Michael Hansell to attend a Kinesiotaping conference either late summer, fall/winter, or spring 2020-21. Conference covers cutting edge manual therapy techniques to be used in the Taping section of AHPT 215 to help better prepare the PTA students for their profession.</t>
  </si>
  <si>
    <t xml:space="preserve">All labs associated with Microbiology, Anatomy &amp; Physiology and Basic Human Anatomy will be staffed to avoid lapses in staff coverage. </t>
  </si>
  <si>
    <t xml:space="preserve">Biology faculty/staff members, Dr. Cherie McKeever and Billie Perry, to attend Human Anatomy/Physiology Conference in Albuquerque, New Mexico, on May 26-30. The mission of the Human Anatomy and Physiology Society (HAPS) is to promote excellence in the teaching of anatomy and physiology. The objectives of attendance are (1) to become better informed in the teaching of A&amp;P, (2) to better understand the HAPS Outcomes, which are the same objectives for GFC MSU A&amp;P courses, and (3) to learn about the latest developments in the health science field. Anatomy and Physiology is a required course for most healthcare students.
</t>
  </si>
  <si>
    <t>Attendees will revamp course content to reflect the updated HAPS Outcomes, one semester at a time (BIOH 108, BIOH 201, and BIOH 211), and address the appropriate outcomes and objectives in the instruction of each of the courses. The HAPS Outcomes will be communicated to the students, generally, via PowerPoint Presentation and lecture.</t>
  </si>
  <si>
    <t>The intended outcome of these trips to the distance/hybrid student locations will be to increase early establishment of relationships and expectations with the respective clinical and testing sites. This will be measured by 80% of distance/hybrid students having an appropriate clinical site and test proctor established with communication of expectations and needs by the 6th week of the fall 2020 semester.</t>
  </si>
  <si>
    <t xml:space="preserve">1. Industry representatives and programs director note that graduates are getting jobs.
2. MTDLI projects 28 annual job openings for practical nurses in northcentral MT; EMSI projects 178 annual openings statewide.
3. MTDLI lists median salaries for practical nurses at $42,500 in northcentral MT; EMSI lists median salaries at $44,195 statewide.
</t>
  </si>
  <si>
    <t>The Industrial / Renewable Energy Tech program has two courses NRGY 120 Industrial Safety and Rigging, and NRGY 210 Wind Turbine Safety that have a work at height component. The course outcomes that require new equipment are, (1) complete the requirements to earn an industry recognized fall restraint certification; (2) demonstrate the ability to properly climb using fall restraint and arrest gear; and (3) demonstrate the ability to safely work at height. In accordance with OSHA 1926.502, several of the safety harnesses and lanyards need to be replaced to be current with the OSHA Fall Protection standards.</t>
  </si>
  <si>
    <t>Every student will receive instruction on how to properly inspect, fit, wear, and use fall protection equipment and PPE in accordance to ANSI Z359 and OSHA standards. 100% of the students will pass an assessment with an 85% or higher to continue in the program.</t>
  </si>
  <si>
    <t>The Industrial / Renewable Energy Tech program has two courses NRGY 120 Industrial Safety and Rigging, and NRGY 210 Wind Turbine Safety that have a work at height component. Program Director Karry Hardman will receive training on current safety practices and procedures for working at height in the wind industry. Dates and location have not been determined at this time. Teaching the current ANSI Z359 standard and OSHA CFR1910 &amp; CFR1926 regulations for working at height and fall protection safety will be implemented following this professional development.</t>
  </si>
  <si>
    <t>Every student will receive instruction on how to properly inspect, fit, wear, and use fall protection equipment and PPE in accordance to ANSI Z359 and OSHA standards. 100% of the students will pass an assessment with an 85% or higher on these skills.</t>
  </si>
  <si>
    <t>Anatomical study models for health science students: Anatomy set joints  $384, digestive system $542, liver w/gallbladder &amp; pancreas $153, heart $392, 3 -part skull $282, larynx-trachea $892, kidney/adrenal gland $310, brain $750, shipping $250</t>
  </si>
  <si>
    <t>Industrial/Renewable Energy Tech Work at Height Equipment. Full body harness 5 @ $600, twin leg fall arrest rescue lanyard 4 @ $1,200</t>
  </si>
  <si>
    <t>Accounting Program Director Kerry Dolan to attend the Montana Society of Certified Public Accountants conference, Oct. 26-28 in Bozeman, MT. Lodging 2 nights @ $96, per diem 3 days @ $30.50, ground transportation 354 miles @ $0.27</t>
  </si>
  <si>
    <t>Two nursing faculty to attend the Road to Nursing Practice and NGN Success conference, Seattle, Nov. 3-4.  Airfare 2 @ $350, baggage 4 @ $30, lodging 2 people 2 nights @ $144, per diem 2 people 3 days @ $50, car rental 3 days @ $70 + $50 gas</t>
  </si>
  <si>
    <t>Physical Therapy faculty Michael Hansell to attend a Kinesiotaping conference during either late summer, fall/winter, or spring 2020-21. Airfare $1,000, baggage 2 @ $30, lodging 4 @ $250, per diem 5 @ $50, ground transportation 2 @ $75</t>
  </si>
  <si>
    <t>Physical Therapy Assistant Program Director Brad Bechard to attend CSM February 24-27 in Orlando, FL . Airfare $450, lodging 4 nights @ $96, per diem 5 days @ $50, rental car $279, parking 3 days @ $20</t>
  </si>
  <si>
    <t xml:space="preserve"> MT Computer Science Education Summit unknown date/Bozeman. Steve Robinette and Cheryl Simpson. Lodging 2 people 1 night @ $113, per diem 2 people 1 day @ $30.50 + dinner, mileage 474 miles @ .277/mile</t>
  </si>
  <si>
    <t>Biology faculty/staff members, Dr. Cherie McKeever and Billie Perry, to attend Human Anatomy Physiology Conference in Albuquerque, New Mexico, on May 26-30. Airfare 2 @ $700, bagggage 4 @ $30, lodging 2 people 5 nights @ $230, per diem 2 people 6 days @ $50, ground transportation 2 @ $30</t>
  </si>
  <si>
    <t>Travel for the Nursing program director and one faculty to the distance Practical Nursing student locations.  Lodging 2 people 4 nights @ $150, per diem 2 people 6 days @ $30.50, car rental 6 days @ $50 + $60 gas/trip</t>
  </si>
  <si>
    <t xml:space="preserve"> Program Director Karry Hardman will attend training on current OSHA 10 safety. Date and location TBD. Two courses requiring two trips. Airfare 2 @ $800, lodging 5 nights/trip @ $127, per diem 6 days/trip @ $50, baggage 2 trips 2/trip @$30.</t>
  </si>
  <si>
    <t>Ind/Renewable Energy Program Director Karry Hardman will attend training on current OSHA 10 safety. Date and location TBD. Two courses requiring two trips. OSHA 511 registration $785, OSHA 501 registration $785</t>
  </si>
  <si>
    <t xml:space="preserve">Academic Success Center Director Charla Merja to attend NACTEI conference, May 11-13, in San Antonio, to gain national perspective and best practices on Perkins V. Information regarding Perkins grant writing and finances will be shared with the Perkins Coordinator and the Grants Accountant. Information will be brought back to CTE Program Directors. It is essential that faculty, staff, and administrators be made aware of the latest technologies and instruction in order to be able to teach those technologies to students.  The implementation of new technology and instruction in CTE programs is beneficial to the students. </t>
  </si>
  <si>
    <t xml:space="preserve">This is a request to fund 2 CyberPatriot Camps (one basic and one advanced) for middle and high school students to be held on campus in late summer 2020 and early summer 2021.
These camps are designed to support and continue cooperation with our high school CyberPatriot programs and students.  This camp is designed to provide skill training for future CyberPatriot competitions which the students compete in throughout the following school year. As Cyber Security continues to be at the forefront of technology, equipping our next generation of technology leaders with the ability to harden and secure our Cyber World is increasingly important and vital.  
The camps offer younger students hands-on career exploration.
</t>
  </si>
  <si>
    <t>National Institute for Cybersecurity Education</t>
  </si>
  <si>
    <t xml:space="preserve">Physical Therapy Assistant Program Director Brad Bechard to attend Combined Sessions Meeting February 24-27 in Orlando, FL. CSM is a comprehensive meeting for all sections or areas of Physical Therapy. The meeting provide the opportunity to network with other educators in the field along with taking courses that benefit students. Dr. Bechard will attend sections that focus on education and gait assessment.  </t>
  </si>
  <si>
    <t>Travel for the Nursing program director and one faculty to the distance student locations during the first month of the first semester after the students’ acceptance into the CAS-PN program. The purpose of this visit would be to help these students establish strong relationships between their local facilities, preceptors, proctors and the Nursing Program to help support their success in the program.
The distance/hybrid option for the CAS-PN is designed to support a special population in Montana – those students who are place bound in rural areas and are seeking ways to further their education while continuing to work in healthcare in these critical access areas. Unfortunately, being so remote can make succeeding in the program challenging, as students are tasked with meeting course standards AND establishing their own clinical and testing sites. To ensure that students are supported and expectations are maintained, outreach to these individual students and areas is key.</t>
  </si>
  <si>
    <t>1. Discussions with industry indicate plans to develop more wind turbine generation in the near future. 
2. EMSI projects 21 annual job openings for Industrial Technicians or Renewable Energy Technicians.
3. This is required by OSHA standards.
4. Industrial/Renewable Tech AAS program is too new to have graduate salary information.
5. There is not good placement data for most years, however in 1918-19, all four graduates were employed.
6. Although enrollment is low in these programs, they have recently undergone some changes that administration, advisory board and the program director believe will spur enrollment.
7. EMSI lists median wages for industrial machinery mechanics at $27.97 and machinery maintenance workers at $22.86.</t>
  </si>
  <si>
    <t xml:space="preserve">Heather Palermo and Joel Sims to attend AACC Workforce Development Institute Jan 27-30 in Indian Wells, CA. The institute provides workforce development information to bring back to GFC MSU. It provides connections to other colleges and communities, while providing resources the college can use. </t>
  </si>
  <si>
    <t xml:space="preserve">Workforce development has been a focus for GFC MSU and the Great Falls community for many years. Goal Three of Sweetgrass Development's Comprehensive Economic Development Strategy is to "strengthen and support workforce development." Sweetgrass Development is a non-profit economic development corporation that encompasses Glacier, Toole, Pondera, Teton and Cascade Counties. </t>
  </si>
  <si>
    <t xml:space="preserve">Most of the work-based learning is based in the healthcare fields, where clinical practice is required by licensing bodies. Several campus faculty and staff have worked to develop internships and/or apprenticeships. Five welding students completed a three-week paid internship at ADF this spring. Plans are to continue this model. Several architectural firms have approached the college about developing an architectural drafting program for incumbent workers. </t>
  </si>
  <si>
    <t xml:space="preserve">Vacant or new positions are posted on the GFC MSU web site, social media, Indeed, higher ed jobs, trade publications, minority publications and posting sites. New faculty and staff attend orientation and faculty take "Foundations of Teaching at a Community College." The Teaching and Learning Center, staffed by a full-time instructional designer, offers training and workshops, as well as one-on-one assistance. The eLearning Technology Specialist provides training, regular communications and one-on-one assistance with technology and eLearning. Professional development is supported by Perkins funds and the college's regular budget. Staff are asked to identify desired professional development opportunities at the annual staff evaluations. </t>
  </si>
  <si>
    <t xml:space="preserve">1. Connections 101 is designed to overcome barriers that underprepared students face. These difficulties have been identified in meetings with Great Falls Career and College Readiness Center, CTE program directors, administrators and student services and Bridging Opportunities. 
2. Program was vetted and approved by Bridging Opportunities committee, which includes secondary, post-secondary and workforce representatives.
3. This program will help these underprepared students undertake college-level courses. It is an effort to improve the college's retention rate. </t>
  </si>
  <si>
    <t>Funds are requested to expand the pilot program created in 2019-2020 called Connections 101. Great Falls College MSU in partnership with the Great Falls WIOA Title II Adult Education program (Career &amp; College Readiness Center), and Department of Labor &amp; Industry created Connections 101 last year. The goal of this new program is to provide equal access to special populations, foster career and college readiness through well-defined purposeful planning for goal attainment, and seamless transitions through career preparation, job training, and entry level CTE courses. Students who meet the outcomes of the program can earn up to 6 college credits under prior learning assessment policy. The program helps promote equity and social justice by meeting the needs of those often underserved and disadvantaged by providing an entry point into the workforce or college CTE programs. The program demonstrated initial success last year. Moving forward, increased emphasis will be placed on strengthening the collaboration between the Career and College Readiness Center and the college in transitioning and advising students entering the CTE programs.</t>
  </si>
  <si>
    <t xml:space="preserve">Two (2) of the nursing faculty to attend the Road to Nursing Practice and NGN Success conference in Seattle, WA, November 3-4, 2020. 
The NGN (Next Generation NCLEX®) conference is designed to help nursing faculty develop effective, high-cognitive level test items that assess students' clinical judgment. Participants will learn the latest available information on the NGN and practice writing test items with peer and workshop facilitator feedback. This updated knowledge for faculty and leadership is likely to improve the skill and knowledge connection for the nursing students at Great Falls College MSU on both the current and future versions of the NCLEX.  </t>
  </si>
  <si>
    <t>1. Discussions with industry indicate plans to develop more wind turbine generation in the near future. 
2. EMSI projects 21 annual job openings for Industrial Technicians or Renewable Energy Technicians.
3. This is required by OSHA standards.
4. Industrial/Renewable Tech AAS program too new to have graduate salary information.
5. There is not good placement data for most years, however all four 1918-19 graduates were employed.
6. Although enrollment is low in these programs, they have recently undergone some changes that administration, advisory board and the program director believe will spur enrollment.
7. EMSI lists median hourly wages for industrial machinery mechanics at $27.97 and machinery maintenance workers at $22.86.</t>
  </si>
  <si>
    <t>1. Discussions with industry indicate plans to develop more wind turbine generation in the near future. 
2. EMSI projects 21 annual job openings for Industrial Technicians or Renewable Energy Technicians.
3. This is required by OSHA standards.
4. Industrial/Renewable Tech AAS program is too new to have graduate salary information.
5. There is not good placement data for most years, however in 1918-19, all four graduates were employed.
6. Although enrollment is low in these programs, they have recently undergone some changes that administration, advisory board and the program director believe will spur enrollment.
7. EMSI lists median hourly wages for industrial machinery mechanics at $27.97 and machinery maintenance workers at $22.86.</t>
  </si>
  <si>
    <t>1. The historic median wage for GFC MSU health science graduates who were required to take the biology prerequisites ranges from $25,963 to $45,889. The median entry-level wages for all other healthcare graduates fall between these two extremes.
2. Annual job openings (statewide) range from 36 (PTA) to 686 (RN); North Central MT from 4 (Surg Tech) to 71 RN. 
3. Perkins committee identified professional development as important to support healthcare students.</t>
  </si>
  <si>
    <t>1. The historic median wage (entry level) for all GFC MSU health science graduates who were required to take the biology prerequisites ranges from $25,963 to $45,889. The median entry-level wages for all other healthcare graduates fall between these two extremes.
2. Annual job openings (statewide) range from 36 (PTA) to 686 (RN); North Central MT from 4 (Surg Tech) to 71 (RN).
3. Most healthcare students must take a biology course with a lab.
4. The Perkins committee identified this position as important with the new course format.</t>
  </si>
  <si>
    <r>
      <t xml:space="preserve">1. The historic median </t>
    </r>
    <r>
      <rPr>
        <b/>
        <sz val="11"/>
        <color theme="1"/>
        <rFont val="Calibri"/>
        <family val="2"/>
        <scheme val="minor"/>
      </rPr>
      <t>entry-level wage</t>
    </r>
    <r>
      <rPr>
        <sz val="11"/>
        <color theme="1"/>
        <rFont val="Calibri"/>
        <family val="2"/>
        <scheme val="minor"/>
      </rPr>
      <t xml:space="preserve"> for GFC MSU health science graduates who were required to take the biology prerequisites ranges from $25,963 to $45,889. The median </t>
    </r>
    <r>
      <rPr>
        <b/>
        <sz val="11"/>
        <color theme="1"/>
        <rFont val="Calibri"/>
        <family val="2"/>
        <scheme val="minor"/>
      </rPr>
      <t xml:space="preserve">entry-level </t>
    </r>
    <r>
      <rPr>
        <sz val="11"/>
        <color theme="1"/>
        <rFont val="Calibri"/>
        <family val="2"/>
        <scheme val="minor"/>
      </rPr>
      <t>wages for all other healthcare graduates fall between these two.
2. Annual job openings (statewide) range from 36 (PTA) to 6,864 (RN); North Central MT from  4 (Surg Tech) to 71 RN. 
3. Perkins committee identified these models as important learning tools.
4. Industry representatives and program directors stress the importance of having up-to-date equipment for students to learn on. 
5. Historic median placement for dental assisting is 83%; dental hygiene 87%.
6. Great Falls College's dental hygiene program is the only one in Montana.</t>
    </r>
  </si>
  <si>
    <t>Discussions with program advisory committees and program directors confirmed that graduates are valued. Data show that graduates are getting jobs. They also confirm that to maintain high standards, the programs need industry appropriate equipment and faculty need to continually upgrade their knowledge and skills. The state Perkins V plan indicates that all industries in Montana are high demand. A post-secondary credential translates into high-skill. Median annual salaries in these CTE fields in northcentral Montana  ranged from $25,650 for acountants to $72,830 for dental hygienists.</t>
  </si>
  <si>
    <t>Program Director Steve Robinett and faculty Cheryl Simpson to attend National Initiative for Cybersecurity Education (NICE), in Atlanta, GA, Nov 16-18, 2020. Airfare 2 @ $500, baggage 4 @ $30, lodging 2 people 5 nights @ $200, per diem 2 people 6 days @ $50, ground transportation 4 @ $50</t>
  </si>
  <si>
    <t>CIT - Remote Learning System</t>
  </si>
  <si>
    <t>40% of students enrolled in hybrid courses will participate via livestream or consume the posted recordings.</t>
  </si>
  <si>
    <r>
      <t xml:space="preserve">Please identify the results from your Comprehensive Local Needs Assessment that are addressed by this project, program or purchase:
</t>
    </r>
    <r>
      <rPr>
        <i/>
        <sz val="11"/>
        <color theme="1"/>
        <rFont val="Calibri"/>
        <family val="2"/>
        <scheme val="minor"/>
      </rPr>
      <t>(include specific data and how this project, program or purchases addresses the identified need)</t>
    </r>
  </si>
  <si>
    <t xml:space="preserve">GFC MSU is transitioning all Biology Department classes to an 8-week format from a 16-week format in the fall of 2020.  With this change the volume of labs occurring at concurrent or back to back times will be increasing to the point where the current full-time lab assistant will not be able to manage all lab sections and times. This funding will initially support a part-time lab assistant position to meet the needs of the students taking biology classes. The lab needs are in Microbiology, Anatomy &amp; Physiology and Basic Human Anatomy, courses that are taken by CTE students working towards admission to healthcare programs.  </t>
  </si>
  <si>
    <t>Each system: Studio Hub $1000, camera link 2 @ $350, video camera 2 @ $400, wireless microphone system $250, tripod 2 @ $100, Backpack $200, battery $150, USB 4 TB G-Drive 3.0 $140. 2 systems</t>
  </si>
  <si>
    <t>Complete College America Conference</t>
  </si>
  <si>
    <t>At least two supports from the conference will be implemented. 80% of Connections 101 students will complete the program. 80% of those students entering CTE programs at the college will graduate.</t>
  </si>
  <si>
    <t>Project/Program Purchase #31</t>
  </si>
  <si>
    <t>Project/Program Purchase #32</t>
  </si>
  <si>
    <t>Project/Program Purchase #33</t>
  </si>
  <si>
    <t>Project/Program Purchase #34</t>
  </si>
  <si>
    <t>Project/Program Purchase #36</t>
  </si>
  <si>
    <t>Project/Program Purchase #35</t>
  </si>
  <si>
    <t xml:space="preserve"> Leanne Frost, Director of General Studies which includes the accounting and computer technology programs, and Tammie Hickey, Director of the Career and College Readiness Center to attend Complete College America 2020 conference in December, location to be announced. Airfare 2 @ $600, Lodging 2 rooms, 3 nights @ $250, Per diem 2 people 2 days @$50, Baggage 4 @ $30, Airport parking 2 @ $35.</t>
  </si>
  <si>
    <t>Quality Matters online teaching certificate</t>
  </si>
  <si>
    <t xml:space="preserve">A number of CTE programs and courses are being taught, or are in the process of transitioning to, online offerings. Teaching online requires a different skill set than teaching face-to-face, as faculty must integrate technology skills, course design, learning theory, community building, and assessment into their asynchronous online courses. The Faculty Development Center is transitioning to using Quality Matters best practices for online course evaluations and would like to offer CTE faculty who teach (or will teach) online the opportunity to build their online teaching skills through Quality Matters Teaching Online Certificate workshops.  
By supporting faculty development through Quality Matters Teaching Online Certificate workshops, we expect to see improvements in instructional strategies in the online course environment, leading to an increase in student success and satisfaction with their online courses.
</t>
  </si>
  <si>
    <t xml:space="preserve">Up to 10 faculty will become certified.
We will measure the faculty satisfaction metrics through pre- and post-survey responses, including information regarding faculty comfort level with teaching online prior to and following professional development. </t>
  </si>
  <si>
    <t>Budget for Project #31</t>
  </si>
  <si>
    <t>R1</t>
  </si>
  <si>
    <t>From the mentoring/coaching of Cyber Patriot Competitions, Collegiate Cyber Defense Competitions, and Nation Cyber League Competitions, the students will become more proficient in Cyber Defense and system hardening leading to advancement into future competitions nationwide.  A goal of 50% advancement to the next level of competition the first year and 60% to 80% in consecutive years would be met through the ability to mentor and coach the students during the school year.</t>
  </si>
  <si>
    <t>CyberPatriot Summer Camps: Mandatory benefits - FICA, WC, SUE, retirement 8.45% of stipend</t>
  </si>
  <si>
    <t>Budget for Project #32</t>
  </si>
  <si>
    <t>Cyber Patriot Workshops Coach</t>
  </si>
  <si>
    <t xml:space="preserve">CIT Program Director Steve Robinett and faculty Cheryl Simpson to attend The Teaching Professor conference, June 4-6, 2021, in New Orleans, LA.  </t>
  </si>
  <si>
    <t>Implementation of least two technique and/or tools presented at the conference in the academic year following the conference</t>
  </si>
  <si>
    <t>CIT - The Teaching Professor conference</t>
  </si>
  <si>
    <t>CIT Program Director Steve Robinett and faculty Cheryl Simpson to attend The Teaching Professor conference, June 4-6, 2021, in New Orleans, LA.  Airfare 2 @ $585, Lodging 2 people, 4 nights @ $199, Per diem 2 people 5 days @ $50, Ground transportation 2 @ $30.</t>
  </si>
  <si>
    <t>CIT Program Director Steve Robinett and faculty Cheryl Simpson to attend The Teaching Professor conference, June 4-6, 2021, in New Orleans, LA. 2 @ $730</t>
  </si>
  <si>
    <t>Budget for Project #33</t>
  </si>
  <si>
    <t xml:space="preserve">Compensation for Faculty to offer Cyber Patriot Workshops for high school students throughout the year prior to Cyber Patriot Competitions and to facilitate Cyber competitions on campus and abroad. These workshops are a tremendous career exploration activity that gives students hands-on experience in this promising career field. </t>
  </si>
  <si>
    <t>Welding CWI Training</t>
  </si>
  <si>
    <t>1. GFC MSU welding graduates had a entry-level historic median wage of $25,698. MT DLI puts the median wage for all welders in northcentral MT at $42,450.
2. MT DLI projects 12 annual job openings in northcentral MT.
3. Although it was too late to vet formally with the advisory board, the need to move all classes online in March emphaszized  the need to find online options for the welding program.</t>
  </si>
  <si>
    <t>1. GFC MSU welding graduates had a entry-level historic median wage of $25,698. MT DLI puts the median wage for all welders in northcentral MT at $42,450.
2. MT DLI projects 12 annual job openings in northcentral MT.</t>
  </si>
  <si>
    <t>Successful certification of welding faculty and incorporation of new knowledge into welding courses.
All welding students will be evaluated to a recognized industry standard with 80% receiving an industry recognized credential of a welder qualification.</t>
  </si>
  <si>
    <t xml:space="preserve">Welding faculty Todd Reser, to American Welding Society Certified Welding Inspector training in Seattle, WA, Sept. 13-19. Airfare $200, Baggage 2 @ $30, Ground transportation 2 @ $50, Airport parking $30, Per diem 9 days @ $50, Lodging 8 nights @ $200. </t>
  </si>
  <si>
    <t>Welding faculty Todd Reser, to American Welding Society Certified Welding Inspector training in Seattle, WA, Sept. 13-19. Registration.</t>
  </si>
  <si>
    <t>Budget for Project #34</t>
  </si>
  <si>
    <t>PTA Neurologic Specialist Certification</t>
  </si>
  <si>
    <t xml:space="preserve">Physical Therapy Assistant Program Director Brad Bechard to obtain Neurologic Specialist Certification. The certification is designed to identify and define physical therapy specialty areas and to formally recognize PTs who have attained advanced knowledge and skills in those areas.
The certification consists of an online application and examination process.  In order to pass the exam the applicant must demonstrate knowledge and skills applied through years of research, study, and hands on experience as documented from the last 10 years within the profession.  Included in this certification is a corresponding course that preps for successful completion of the exam.  The knowledge gained through the course will be transferred to practices at the level of the students in the Physical Therapist Assistant program.  
</t>
  </si>
  <si>
    <t>Budget for Project #35</t>
  </si>
  <si>
    <t>CIT Individual Student Tool Kits</t>
  </si>
  <si>
    <t>10 kits for each course will be created and used by each student in the course.</t>
  </si>
  <si>
    <t>Classroom sets of student use tools for ITS 125 Fundamentals of Voice &amp; Data Cabling and ITS 280 Computer Maintenance &amp; Repair. Kits for ITS 125: 10 of each - Needle-nosed pliers @ $2, Diagonnal cutters @ $250, Crimpers @ $15, Punch down tool @ $10, Storage box @ $14. Kits for ITS 280: 17 Manhattan computer tool kits 7 @ $36, desktop computers 4 @ $230. NOTE: The college already has 3 tool kits and 6 desktop computers that students previously shared to practice maintenance and repair. The additional tool kits and desktop computers are to eliminate the need to share.</t>
  </si>
  <si>
    <t>Budget for Project #36</t>
  </si>
  <si>
    <t>Project/Program Purchase #37</t>
  </si>
  <si>
    <t>Computer course for high school Virtual Academy</t>
  </si>
  <si>
    <t xml:space="preserve">A course for up to 25 students will be created by April 2021. 
10 students will enroll in the next course. </t>
  </si>
  <si>
    <t>CIT faculty to develop and teach high school virtual academy computer course. Mandatory benefits - FICA, WC, SUE, retirement 8.45%</t>
  </si>
  <si>
    <t>Budget for Project #37</t>
  </si>
  <si>
    <t>CIT High School Virtual Academy Course</t>
  </si>
  <si>
    <t>Connections 101: Classroom textbooks. 20 *@ $300</t>
  </si>
  <si>
    <t>Nursing faculty Kaylee Strutz to attend  virtual Iggy’s Certified Nurse Educator (CNE) Camp Aug. 1-3.</t>
  </si>
  <si>
    <t>Nursing Program Director Lauren Swant faculty to attend virtual Certified Nurse Educator conference, Aug. 21, in Washington DC.</t>
  </si>
  <si>
    <t>Nursing faculty, Lauren Swant and Julie Derby, to attend virtual NCSBN NCLEX conference, September 14th or 15th. Registration 2 @ 60</t>
  </si>
  <si>
    <t>CIT faculty to develop high school virtual academy course (based on estimated 80 hours @ $45 but paid as stipend)</t>
  </si>
  <si>
    <t>This is a request for funds to attend the Complete College America 2020 conference to learn more about and then implement national best practices for helping students earn credentials. Attendees would be Leanne Frost, Director of General Studies which includes the accounting and computer technology programs, and Tammie Hickey, Director of the Career and College Readiness Center (an Adult Education program). Dr. Frost is also the chair of the college’s Retention and Completion subcommittee, and Ms Hickey operates the bulk of Connections 101, a program designed to build skills for those who have been disadvantaged to either enter the workforce or college through career exploration and workplace opportunities. Information on the 2020 Complete College America conference is not available yet, but it has been every December for the past several years. Information about increasing student persistence and completion will be incorporated into the Connections 101 program and used to create measures to help students successfully transition from the program and the Career and College Readiness Center to the college, with an emphasis on CTE programs, especially accounting, computer technology, and allied healthcare programs.</t>
  </si>
  <si>
    <t xml:space="preserve">Welding faculty Todd Reser, to attend American Welding Society Certified Welding Inspector training in Seattle, WA, Sept. 13-19. </t>
  </si>
  <si>
    <t xml:space="preserve">The certification will help the  program director to present to the PTA students this information, and help achieve the learning objectives below. Additionally, it will help with the pass rates of the National Physical Therapist Assistant Examination (NPTAE) for the Physical Therapist Assistant  licensure. 
100% Students must pass AHPT 206- pathophysiology with a 76% or greater grade to move onto the spring semester of the program. 
1. Identify clinically relevant common pathological disorders and/or diseases of the body’s major organ systems (nervous, respiratory, musculoskeletal, integumentary, circulatory, endocrine, and other) seen in physical therapy practice in regard to their signs, symptoms, complications, and common treatments seen in the medical community;
With a 76% or greater overall grade in AHPT 213 - Neurorehab for the PTA class 100% of  students  will:
1. Recognize and describe the clinical manifestations of common adult and pediatric neurological pathologies as well as common pediatric muscular and congenital disorders
2. Select, instruct and safely carry out appropriate positioning techniques, treatment interventions, prescribed exercises, and functional activities for patients of all ages with neurologic impairment, and be able to accurately report any changes in the patient’s status to the supervising physical therapist
</t>
  </si>
  <si>
    <t xml:space="preserve">The CIT program is requesting funds to create classroom sets of student tools for ITS 125 Fundamentals of Voice &amp; Data Cabling and ITS 280 Computer Maintenance &amp; Repair. The kits would contain tools the students currently share – computers (to practice repairing and maintaining), multimeters, cable strippers, etc. Students would check out a kit for use during the course and return it at the end of the course to be sanitized and reused the following year. Creating individual student use kits would speed up the time students are actually engaged in hands-on learning and skill-building because they won’t be waiting for a tool to become available. The individual kits will also create a healthier environment by reduce the potential for spreading germs and viruses. </t>
  </si>
  <si>
    <t>1. Average annual job openings Network Support &amp; Security 32 statewide (for the next 10 years) and 6 in Northcentral MT. Job growth is projected to be .7% through 2027 in northcentral MT. Cybersecurity does not have its own category on MTDLI dashboards, but it is an outgrowth of network support. 
2. Median annual salary $47,523 statewide. Regional data on median annual salary is not available. Cybersecurity program is too new to have graduate wage data.
3. The program will help fill a growing industry need for computer professionals with cybersecurity skills and knowledge.</t>
  </si>
  <si>
    <t>In partnership with Great Falls Public Schools, create a computer technology course for the district’s summer Virtual Academy. The Virtual Academy offers an array of online courses, but none in computer technology. The Virtual Academy serves approximately 300 students, mostly 8th and 9th graders. The course would introduce students to computer topics as an important hands-on career awareness effort. The course would also prepare them for the high school dual credit options available in computer technology.</t>
  </si>
  <si>
    <t>Coach to run Cyber Patriot workshops during the school year to prepare high school students for competition (based on 50 hours @ $45 but paid as stipend).</t>
  </si>
  <si>
    <t>Coach to run Cyber Patriot workshops during the school year to prepare high school students for competition. Mandatory benefits, FICA, WC, SUE, retirement 8.45%</t>
  </si>
  <si>
    <t>Heather Palermo and Joel Sims to attend National Council on Workforce Education, October 7-8, in Baltimore, MD. Airfare 2 @ $700, lodging 2 people 3 nights @ $250, per diem 2 people 4 days @ $50, ground transportation 4 @ $70, baggage 4 @ $35.</t>
  </si>
  <si>
    <t>Leanne Frost, Director of General Studies which includes the accounting and computer technology programs, and Tammie Hickey, Director of the Career and College Readiness Center to attend Complete College America 2020 conference in December, location to be announced. Registration 2 @ $500.</t>
  </si>
  <si>
    <t>The requested equipment will provide two systems for delivering hybrid classroom instruction for CIT Technology courses, allowing students to attend both as face-to-face and remotely via a livestreaming event. Specifically, it will provide the ability to combine multiple video sources (instructor’s PC, classroom whiteboard/smartboard, and classroom participants).  The class can be recorded as an integrated video for playback for students unable to attend the synchronous class. The intended objective of this is to increase the variety of delivery modes and increase student engagement.</t>
  </si>
  <si>
    <t xml:space="preserve">Heather Palermo and Joel Sims to attend National Council on Workforce Education, October 7-8, in Baltimore, MD. It is important to attend this conference to keep up on the trends and policies in the workforce development world. Based on past conferences, the attendees bring back ideas to try in the classroom, and information for the college and industry partners. It provides connections to other colleges and communities, while providing resources the college can use. </t>
  </si>
  <si>
    <t>This proposal is for any CTE instructor and, thus, could improve remote teaching in any of these high-skill, high-wage, in-demand programs. Although this wasn't a topic addressed at any of the advisory commmittee meetings, the mandated shift to remote teaching in spring 2020, as well as efforts by MSU campuses to collaborate on shared programming, made it clear that ALL higher education instructors need to be skilled in remote instrutional delivery. For example, surgical tech was a program that was almost entirely online. But that program expanded to Billings and Bozeman so instructors now must manage remote students and could benefit from this certification.</t>
  </si>
  <si>
    <t>Biology lab assistant 1000 hours @ $15
*See letter of justification from Dr. Wolff in supplemental documentation</t>
  </si>
  <si>
    <t xml:space="preserve">Exam practice guide for Physical Therapy Assistant Program Director Brad Bechard to obtain Neurologic Specialist Certification. </t>
  </si>
  <si>
    <t>Only $8758.930 being used for Indirect costs - 5% after subtracting major equipment.</t>
  </si>
  <si>
    <t>Dental sterilizer $5,530. Sensor with converter $8,100. Radiology heads 2 @ $8,101</t>
  </si>
  <si>
    <t>Nursing faculty to attend virtual Nuts &amp; Bolts for Nurse Educators virtual conference, Aug.  6-8.</t>
  </si>
  <si>
    <t>Virtual</t>
  </si>
  <si>
    <t>Not needed.</t>
  </si>
  <si>
    <t>Only one inndividual was able to attend.</t>
  </si>
  <si>
    <t xml:space="preserve">7 memberships @ $175 for faculty to take Quality Matters online teaching training. Membership secures lower registration cost. Registration 7 @ $1,100. </t>
  </si>
  <si>
    <t>10 Quality Matters textbooks for CTE faculty to take online teaching training.</t>
  </si>
  <si>
    <t>Virtual conference</t>
  </si>
  <si>
    <t>Heather Palermo and Joel Sims to attend National Council on Workforce Education, October 7-8, in Baltimore, MD. Registration 2 @ $349.</t>
  </si>
  <si>
    <t>Not needed as many biology labs are now online</t>
  </si>
  <si>
    <t>Not needed as most biology labs are now online</t>
  </si>
  <si>
    <t>Project/Program Purchase #38</t>
  </si>
  <si>
    <t xml:space="preserve">National Association for Concurrent Enrollment conference </t>
  </si>
  <si>
    <t xml:space="preserve">Leanne Frost, director of instruction, and Jenn Adams, program coordinator for Dual Enrollment &amp; Perkins Reserve, to attend the National Association for Concurrent Enrollment Programs (NACEP) Connect 2020 Digital Forum Oct. 26-27. The digital forum will provide training for increasing equity and building opportunities for workforce programs in our dual enrollment program, which serves more than 300 high school students taking college classes in medical terminology, accounting, computer technology, welding, and other areas. The dual enrollment program is meant to give students a jumpstart on their career-related and college classes in an effort to increase credential completion. The program also saves students money as the courses are offered at rates lower than college tuition. </t>
  </si>
  <si>
    <t>Frost and Adams will make recommendations to the college and our K-12 partners to increase the participation of underserved populations and add CTE options to the current dual enrollment program.</t>
  </si>
  <si>
    <t>The needs assessment identified dual enrollment as a strength of the college, which has more than 60 partners in dual enrollment.  All general studies, welding and selected  pre-program classes at GFC MSU are available for dual enrollment but it is the college's desire to increase these offerings whenever possible.</t>
  </si>
  <si>
    <t>Leanne Frost, director of instruction, and Jenn Adams, program coordinator for Dual Enrollment &amp; Perkins Reserve, to attend the National Association for Concurrent Enrollment Programs (NACEP) Connect 2020 Digital Forum Oct. 26-27. Registration 2 @ $175</t>
  </si>
  <si>
    <t>The weld watch EDU camera will allow instructors to photograph welds in high definition and slow motion as they are being made. This will allow instructors to photograph a student’s weld followed by a complete critique to discuss what a student can do to improve. The video can be played several times and shared with others to demonstrate exactly what is happening during the welding process.  This will also allow instructors to photograph demonstrations and share with remote students or students out for quarantine. This piece of equipment can be used throughout the welding program at different stages of a student’s progress.</t>
  </si>
  <si>
    <t>Project/Program Purchase #39</t>
  </si>
  <si>
    <t>Welding - Weld Watch equipment</t>
  </si>
  <si>
    <t>100% of the students will photograph at least one weld. The student will review it with an instructor for feedback on technique and possible improvements. Welds demonstrating good technique will also be shared with other students. Faculty will make a minimum of two videos for each process demonstrating proper techniques to be used in class.</t>
  </si>
  <si>
    <t>Project/Program Purchase #40</t>
  </si>
  <si>
    <t>Renewable Energy Variable Frequency Drive Trainer</t>
  </si>
  <si>
    <t>Renewable Energy Tech program has a course On Variable Frequency Drives. The electronic equipment on this trainer is no longer in production and repair parts are difficult to find. This trainer has be replace by Festo with current electronics and curriculum. This equipment is required and used by all student for their hands-on labs. This equipment can also be used in other areas of the curriculum.</t>
  </si>
  <si>
    <t>Every student 100% will receive instruction on how to safely operate, monitor, and maintain VFDs. Students will pass an assessment with 70% or higher that will demonstrate how to safely operate, monitor, and maintain VFD equipment.</t>
  </si>
  <si>
    <t>. Discussions with industry indicate plans to develop more wind turbine generation in the near future. 
2. EMSI projects 21 annual job openings for Industrial Technicians or Renewable Energy Technicians.
3. This is required by OSHA standards.
4. Industrial/Renewable Tech AAS program too new to have graduate salary information.
5. There is not good placement data for most years, however all four 1918-19 graduates were employed.
6. Although enrollment is low in these programs, they have recently undergone some changes that administration, advisory board and the program director believe will spur enrollment.
7. EMSI lists median hourly wages for industrial machinery mechanics at $27.97 and machinery maintenance workers at $22.86.</t>
  </si>
  <si>
    <t>Renewable Energy: Lab-Volt 3183-20 AC Variable Frequency Drive and updated curriculum</t>
  </si>
  <si>
    <t>Budget for Project #40</t>
  </si>
  <si>
    <t>Budget for Project #38</t>
  </si>
  <si>
    <t>Budget for Project #39</t>
  </si>
  <si>
    <t>Welding: Weld Watch system $12,146; UM filter 10 @ $10; Display port cable $55; HDMI DVR $625; Shipping $300.</t>
  </si>
  <si>
    <t>Physical Therapy Assistant Program Director Brad Bechard to obtain Neurologic Specialist Certification. Test prep course $250, application review fee $170</t>
  </si>
  <si>
    <t>Moved to contracts</t>
  </si>
  <si>
    <t>Contract with Great Falls Public Schools to develop high school virtual academy course (based on estimated 80 hours @ $45)</t>
  </si>
  <si>
    <t>First-Year Experience Conference</t>
  </si>
  <si>
    <t>A group of individuals from Great Falls College MSU attended the 2020 First Year Experience conference in Washington, DC.  GFC MSU established a FYE committee to develop a set of resources/activities for students to help with their transition to higher education.  As we continue to develop these resources/activities it is important to stay abreast of current theories and practices. This proposal is for the Virtual First Year Experience Conference to be held, February 15-19, 2021. Attendance at the FYE conference will assist the committee members as they do this work.  The following individuals will attend the conference:  Charla Merja, Director of Academic Success; Kathy Meier, Director of Disability Services; Joshua Archey, Student Engagement Coordinator; and Mandy Wright, Interim Director of Library Services, Assessment and Teaching and Learning Center.
The FYE committee is proposing building a course in D2L that is accessible to all students to better prepare them to be successful students. The students will be able to access the course at any time during their attendance at GFC MSU. Topics to be included are: Study Skills, Test Taking Strategies, Campus Resources, Note Taking, etc. This course will replace the Becoming a Successful College Student course most students were required to take. The course was cancelled when the class became more of a barrier than an avenue for success for our students. 
75% of the college's population are CTE students, so this request is for 75% of the total amount, representing the CTE students who will be impacted by this proposal.</t>
  </si>
  <si>
    <t>The first year of the non-credit D2L course the committee would like to have 50% participation of all new GFC MSU students.</t>
  </si>
  <si>
    <t>Charla Merja, Director of Academic Success; Kathy Meier, Director of Disability Services; Joshua Archey, Student Engagement Coordinator; and Mandy Wright, Interim Director of Library Services, Assessment and Teaching and Learning Center to attend Virtual First Year Experience Conference to be held, February 15-19, 2021. As these administrators serve the entire campus, this request for 75% of the cost represents the proportion of CTE students to non-CTE students. 
4 registrations @ $285 (75%)</t>
  </si>
  <si>
    <t>Budget for Project #41</t>
  </si>
  <si>
    <t>Budget for Project #42</t>
  </si>
  <si>
    <t>Budget for Project #43</t>
  </si>
  <si>
    <t>Budget for Project #44</t>
  </si>
  <si>
    <t>Budget for Project #45</t>
  </si>
  <si>
    <t>Budget for Project #46</t>
  </si>
  <si>
    <t>Budget for Project #47</t>
  </si>
  <si>
    <t>Budget for Project #48</t>
  </si>
  <si>
    <t>Budget for Project #49</t>
  </si>
  <si>
    <t>The fall of 2020 proved that only having one fiber optic splicer and limited hand tools made it difficult to perform the labs that are an essential part of the ITS-125 class. By having these tools added to the lab setting there would be 5 Fiber Optic splicers and two OTDR’s and 2 Light meters. These tools would make it easier to offer a better training facility for students as they enter into the work force. They would then become more proficient in how to splice – test - and turn up a fiber optic network in the business environment. Currently in the network environment there is a need for technicians that have an understanding of testing and splicing fiber optic cable.
The ITS-125 class has the opportunity to turn out apprentice fiber optic network technicians capable of going into the field fully prepared to work with a Master Technician. This will give the students a leg up on the field of candidates that are currently applying for jobs.</t>
  </si>
  <si>
    <t>Students will be prepared to work with a Master Technician if they are proficient in the equipment used in the field.  Adding additional equipment to the lab component will allow the students more practice time resulting in 90% passing an assessment using the equipment.</t>
  </si>
  <si>
    <t>Project/Program Purchase 41</t>
  </si>
  <si>
    <t>This plan is an effort to better meet the goal of incorporating relevant academic, technical and employability skills at every learner level. The previous student success course struggled to get important student success skills, such as career exploration, study skills, technology skills, and more at the appropriate time for each student. Wtih the just-in-time modules, students can access thoe modules when they need them. Also, instructors who know students will need a specific skill to complete an assignment, can assign the apprprirate module. This effort also is part of hte college's commitment to encouraging all students to complete by giving them the skills they need to do so.</t>
  </si>
  <si>
    <t>Dental High Vac hoses</t>
  </si>
  <si>
    <t xml:space="preserve">Dental hygienists need this hose when they are performing aerosol-producing procedures to remove unwanted aerosols from the air before they leave the patient’s mouth. This hose is equipped with a mirror that makes preforming this operation much easier. As these hoses are stamdard in the industry, it is essential students learn to use them. </t>
  </si>
  <si>
    <t>90% of students will pass the cavitron assessment.</t>
  </si>
  <si>
    <t>1. Industry representatives and program directors stress the importance of having up-to-date equipment for students to learn on. 
2. Historic median placement for dental hygiene is 87%.
3. MTDLI median wage for dental hygienists $72,850. Entry-level historic median wage for GFC MSU graduates $45,889.
4. Dental hygiene is the only program in Montana.</t>
  </si>
  <si>
    <t>Quarter 
4</t>
  </si>
  <si>
    <t>Quarter 
3</t>
  </si>
  <si>
    <t>Dental Hygiene high vac hoses 10 @ $185</t>
  </si>
  <si>
    <t>Phycial Therapy Assistant minor equipment</t>
  </si>
  <si>
    <t xml:space="preserve">Hot packs are heated by using the hydrocollator which is used to demonstrate the application of this modality in lab for Physical Therapist assistant I course.  Students will use the lab equipment listed above to practice the application of hot packs. The equipment is considered industry standard that many clinics around the country use.  </t>
  </si>
  <si>
    <t xml:space="preserve">Assist students with meeting the objectives of AHPT 101- PTA I, which contains heating modality application. The course contains a lecture and a lab component to assist with successful completion and retention. Students must pass the course with a 76% grade in order to progress through the program.  Our goal is to have a 100% pass rate for this course regarding maintaining that 76% competency.  Additionally, students need to meet the objective regarding the use of heating modalities by a 85% satisfactory accomplishment to meet the benchmark.   
Objective: Describe and demonstrate the indications, contraindications and safe application of intermittent compression, thermal agents, and hydrotherapy; as well as effectively explain the role of the PT and PTA with safe administration of these modalities. </t>
  </si>
  <si>
    <t>Quarter
3</t>
  </si>
  <si>
    <t>Quarter
4</t>
  </si>
  <si>
    <t>Physical Therapy Assistant: Ultrasound applicator $224, Intelect 4 channel combo unit $3,592, hydrocollator for hot packs $1,400.</t>
  </si>
  <si>
    <t>Computer Information Tech Minor Equipment</t>
  </si>
  <si>
    <t>Computer Information Technology:  Fiber Optic Supplies: Fiber Optic Test Tool  2 @ $85; OTDR Launch Cable Box $90; Fusion Splicer 3 @ $900; Fusion Splier OTDR Combo $2,050.</t>
  </si>
  <si>
    <t>Project/Program Purchase 42</t>
  </si>
  <si>
    <t>Project/Program Purchase 43</t>
  </si>
  <si>
    <t>Project/Program Purchase 44</t>
  </si>
  <si>
    <t>Project/Program Purchase 45</t>
  </si>
  <si>
    <t>Surgical Tech Minor Equipment</t>
  </si>
  <si>
    <t>Surgical Tech is requesting funds for  items to support the objectives listed below, for Surg Lab I &amp; Surg Lab II
• Assess the function, assembly, use and care of equipment in the surgical environment
• Describe the application of surgical equipment
• Detail the sections and functions of the OR table, mayo stands and other OR furniture
• Identify the physical furniture of the operating room
• Plan &amp; demonstrate methods of care handling and assembly of basic operating room furniture
• Identify &amp; demonstrate the use of various supplies in the operative environment
• Use the appropriate drapes for specific positions and surgical procedures
• Demonstrate the general principles of draping the patient, equipment and furniture
• Demonstrate the initial steps for starting a surgical procedure
• Position furniture and equipment to begin the surgical procedure
• Identify and demonstrate safe patient transferring and positioning</t>
  </si>
  <si>
    <t>The students are assessed weekly on the skills they are shown and then practice.  Having these items to see and practice with will improve their lab skill assessments.  80% of the students will pass the assessments with an 80% or better.</t>
  </si>
  <si>
    <t>1. Program director and advisory committee rated this program "1", a strength in meeting industry demand.
2. Employment historic data show that 67% of graduates were employed.
3. SurgicalTech serves multiple communities by offering online lectures and local skills training in Bozeman and Billings.
4. The historic median wage for graduates was $25,650.</t>
  </si>
  <si>
    <t>Surgical Technology: Mayo stand, Prep stand, Ring stand Bean bag 2 @ $220, Transfer board 2 @ $55, Lithotomy stirrups 2 @ $500, operating room lights $500.</t>
  </si>
  <si>
    <t>Project/Program Purchase 46</t>
  </si>
  <si>
    <t>BruMan Grant Funding conference</t>
  </si>
  <si>
    <t xml:space="preserve">Grants Accountant Oceane Weldele to attend BruMan Virtual Spring Forum 2021: 
The Future of the Federal Role in Education: Bringing Clarity to Chaos, May 4-6.  
Objectives:
Hierarchy of authorities related to grants management.
Status of OMB’s proposed regulatory changes to the Uniform Grant Guidance.
Pass-through entity requirements, particularly related to subrecipient monitoring.
Internal control requirements for time and effort documentation. </t>
  </si>
  <si>
    <t>Attendance at conference; implementation of suggested practices to improve financial grant management.</t>
  </si>
  <si>
    <t>Project/Program Purchase 47</t>
  </si>
  <si>
    <t>Biology: Incorporating EdTech into Health Science Instruction conference</t>
  </si>
  <si>
    <t xml:space="preserve">Anatomy &amp; Physiology Instructor Brenda Canine to attend the ISTE Designing a New Learning Landscape virtual conference June27-20. The tools that students use to learn have changed drastically in the last 5 years.  Smart phones, tablets, and easy access to WiFi have become staples in most students lives, however educational instruction often does not keep up with the changing landscape.  The ISTE (International Society for Technology in Education) conference is an annual venue where the use of technology is used transform teaching and learning.  Attending this is an opportunity to expand my skills and tools for delivery of course content from other educators at other institutions. </t>
  </si>
  <si>
    <t xml:space="preserve">Implementation of at least two techniques/tools presented at the conference.  Outcomes will be measured by comparing previous years assessments (pre-implementation) to the scores from the cohort which utilizes the new tool/technology. Several modules in A and P have been identified where a case study activity could be utilized to augment content. Dr. Canine usually has between 40-70 student in A and P per semester.  </t>
  </si>
  <si>
    <t>Anatomy &amp; Physiology Instructor Brenda Canine to attend the ISTE Designing a New Learning Landscape virtual conference June27-20. registration.</t>
  </si>
  <si>
    <t>Grants Accountant Oceane Weldele to attend BruMan Virtual Spring Forum 2021: 
The Future of the Federal Role in Education: Bringing Clarity to Chaos, May 4-6.  Registration.</t>
  </si>
  <si>
    <t>Budget for Project #50</t>
  </si>
  <si>
    <t>Project/Program Purchase 48</t>
  </si>
  <si>
    <t>AAC&amp;U  virtual conf: equity, diversity, student success</t>
  </si>
  <si>
    <t xml:space="preserve">This request is for funds for two faculty and two student services representative to attend the AAC&amp;U Virtual Conference on Diversity, Equity, and Student Success, Maarch 24-26, to learn how to increase opportunities to serve all students in CTE. The conference asks attendees to critically examine which types of students are not being included in programs and to identify inequities and biases in systems, structures, and policies that are creating barriers to those who may be disadvantaged. 
Attendees would be writing faculty Jana Parsons who is involved in designing and teaching WRIT 104 Workplace Communications and WRIT 121 Introduction to Technical Writing for students in the Trades, Accounting, Health Informatics, Health Technology, and Computer Technology programs; faculty Brenda Canine who teaches biology for the applied healthcare programs; Director of Recruitment &amp; Enrollment Shannon Marr who oversees admissions for all students, including CTE; and Director of Advising &amp; Career Services Troy Stoddard who oversees advising and employment opportunities for all students, including CTE. 
Following the conference, the group will examine the college’s recruiting, admissions, advising, and curriculum for inequities and biases and make recommendations to the Executive Team to change practices, policies, and curriculum to increase equity for all students in CTE, including those likely to be disadvantaged by race, socio-economic status, gender, and other factors identified through the conference. </t>
  </si>
  <si>
    <t>The group will submit a report to the Executive Team of its review of the college’s recruiting, admissions, advising, and curriculum for inequities and biases to explore changes that should be made to practices, policies, and curriculum to increase equity for all students in CTE, including those likely to be disadvantaged by race, socio-economic status, gender, and other factors identified through the conference.</t>
  </si>
  <si>
    <t>Although Great Falls College attempts to address known barriers, attendance at this conference is an attempt to identify barriers that have been overlooked, in addressing Part E of the CLNA.
The district/campus provides equal access to all CTE programs for all Perkins subpopulations.
The district/campus actively addresses potential barriers that might prevent special populations from participating in, performing in, and/or completing programs.</t>
  </si>
  <si>
    <t>This request is for funds for two faculty and two student services representative to attend the AAC&amp;U Virtual Conference on Diversity, Equity, and Student Success, Maarch 24-26, to learn how to increase opportunities to serve all students in CTE. Attendees are writing faculty Jana Parsons who is teaching writing for Trades, Accounting, HIS and Computer Tech; faculty Brenda Canine who teaches biology for the applied healthcare programs; Director of Recruitment &amp; Enrollment Shannon Marr; and Director of Advising &amp; Career Services Troy Stoddard. 
Registration 2 @ $195 for CTE faculty; 75% of 2 @ $195 for student services staff. 75% represents the proportion of CTE to general students at Great Falls College.</t>
  </si>
  <si>
    <t xml:space="preserve">Project/Program Purchase </t>
  </si>
  <si>
    <t>Project/Program Purchase 49</t>
  </si>
  <si>
    <t>NurseTim NextGen Conference</t>
  </si>
  <si>
    <t xml:space="preserve">The nursing program is requesting funding to attend the NurseTim NextGen virtual conference. This request is for nursing faculty Julie Derby, Mandilynn Lee, Heather Smith and Kaylynn Strutz and Program Director Lauren Swandt for virtual conference registration. The conference will be held online from February 18-20, 2021. 
The target audience for this conference includes nursing faculty and administration.  The conference is designed to help nursing faculty develop evidence-based connections between clinical, simulation, and classroom learning, create classroom and clinical learning activities that promote clinical judgment, develop evidence-based learning experiences based on the NCLEX® Client Needs, identify strategies that provide valid, reliable data for assessing student and program outcomes, identify factors that create barriers to student success in the classroom and on NCLEX®, and analyze evidence-based tools and strategies for developing a culture of student success. </t>
  </si>
  <si>
    <t xml:space="preserve">It is important to understand that nursing programs are primarily evaluated by the State of Montana Board of Nursing (BON) on one criteria - first time NCLEX pass rates.   The BON rule states that “Programs shall maintain an annual NCLEX pass rate for first-time test takers that are no less than ten percentage points below the national average (ARM 24.159.630).” The NCLEX pass rates for the previous two ASN RN graduates have been 80% in 2018 and 62.5% in 2019. The national average for both years has been over 80%. 
The assessment of the attendance of this conference will be a cumulative improvement of first time NCLEX – RN pass rates to within 10% of the national average, as required by the BON.  
</t>
  </si>
  <si>
    <t xml:space="preserve"> This request is for nursing faculty Julie Derby, Mandilynn Lee, Heather Smith and Kaylynn Strutz and Program Director Lauren Swandt for virtual conference registration. The conference will be held online from February 18-20, 2021. Registration 5 @ $685</t>
  </si>
  <si>
    <t>Project/Program Purchase 50</t>
  </si>
  <si>
    <t xml:space="preserve">Dental Assisting Low Speed Handpieces </t>
  </si>
  <si>
    <t xml:space="preserve">Low speed handpieces are used during DENT 123 and DENT 124 Chairside Theory and Practice lab sessions. Dental Assisting will utilize the handpieces for demonstration, practice, and evaluation of specific skill in labs. It is vital that we have enough properly working handpieces for students to complete these skills. The program has 2 working handpieces, which are not enough for the number of students (18).  
Learning objectives that address the use of dental handpieces include: 
• Demonstrating how dental equipment in the laboratory and operatory areas operates and is maintained.
• Identification, proper use, manipulation, and care of all dental instruments including handpieces, rotary (burs), and hand-cutting instruments.
• Properly fabricating or selecting, fitting, placing, and finishing temporary crowns on typodont using proper cementation techniques and materials.
• Exhibiting the capability to successfully coronal polish on a typodont and progressing to instructor-approved patients
• Demonstrating the capability to correctly place pit and fissure sealants including proper techniques, sequences, and instrumentation on assigned patients
</t>
  </si>
  <si>
    <t xml:space="preserve">85% of the students will pass each associated skill assessment that require the proper use of low speed dental handpieces. The skill assessments are Handpiece Identification and Setup, Coronal Polishing, Dental Sealant Placement, Trimming Study Models, Fabrication of Custom Temporary Crowns, and Fabrication of Custom Impression Trays </t>
  </si>
  <si>
    <t>1. Industry representatives and program directors stress the importance of having up-to-date equipment for students to learn on. 
2. Historic median placement for dental assisting is 83%.
3. MTDLI median wage for dental assistants $37,050
4. Entry-level historic median wage for GFC MSU dental assistant graduates  $25,963.</t>
  </si>
  <si>
    <t xml:space="preserve">Dental Assisting low-speed handpieces: Shorty Air 6000 rpm Handpiece motors 3 @ $1100; Rhino XP handpiece motors 3 @ $1,200; Contra-angle sheath attachments 3 @ $275; Contra-angle push buttom latch heads 3 @ $368; Straight attachments 3 @ $375. </t>
  </si>
  <si>
    <t>CyberPatriot Summer Camps: 2 instructors @$700 each (based on estimated 20 hours each @ $35/hour, but paid as stipend)</t>
  </si>
  <si>
    <t>CyberPatriot Camps: Registration, enrollment, reporting,  $250</t>
  </si>
  <si>
    <t>Curriculum $1450, Instructor guides 2 @ $55</t>
  </si>
  <si>
    <t>Program faculty Cheryl Simpson to attend National Initiative for Cybersecurity Education (NICE), in Atlanta, GA, Nov 16-18, 2020. Registration  $500</t>
  </si>
  <si>
    <t>Project/Program Purchase #51</t>
  </si>
  <si>
    <t>HIMA professional development</t>
  </si>
  <si>
    <t>The courses AHMS 164 – (Beginning Diagnosis Coding ICD-10) and AHMS 285 (HICS/Coding – Professional Practice Experience) will include the use of the new ICD-10-CM and ICD-10-PCS FY 2021 guidelines.  The results will be assessed by student performance in AHMS 164 and AHMS 285 at the end of the spring 2021 semester.  At least 90% of all students will have successfully achieved completion of the Connect activities within the AHMS 164 course and a final percentage grade of 70% or higher.   At least 90% of students in the AHMS 285 course will receive a final percentage grade of 70% or higher.</t>
  </si>
  <si>
    <t>1. Program director and advisory board ranked the HICS program as being strongly aligned with industry requirements.
2. Historic median employment was 36%.
3. Program directors and advisory board rank professional development as a vital tool for keeping curricula up to date.</t>
  </si>
  <si>
    <t>Health Information Coding Specialist Program Director Kris Sher to attend virtual Health Information Management Association virtual professional development and annual meeting both to be held in spring 2021. Professional deveopment $25, annual meeting $175</t>
  </si>
  <si>
    <t>Health Information Coding Specialist Program Director Kris Sher to attend virtual Health Information Management Association virtual professional development and annual meeting both to be held in spring 2021. The changes in curriculum that will be implemented will include new and updated ICD-10-CM &amp; PCS codes in AHMS 164 and AHMS 285.</t>
  </si>
  <si>
    <t>Project/Program Purchase 52</t>
  </si>
  <si>
    <t>HIT pro development and annual meeting</t>
  </si>
  <si>
    <t xml:space="preserve">Health Information Technology Program Director Tina Gambit to attend Montana Health Information Management Association virtual annual meeting, spring 2021. </t>
  </si>
  <si>
    <t xml:space="preserve">The course AHMS 288 – (HIT Exam Prep) will be revised to incorporate the use of the new textbook “RHIT Exam Prep” to ensure the latest language is incorporated to include how the profession is changing and what the students should prepare themselves for. The results will be assessed by student performance in AHMS 288 at the end of the spring 2021 semester.  100% of all students will have successfully achieved completion of the domain activities within the course and a final percentage grade of 70% or higher.  </t>
  </si>
  <si>
    <t>1. Program director and advisory board ranked the HICTprogram as being strongly aligned with industry requirements.
2. Historic median employment was 42%.
3. Program directors and advisory board rank professional development as a vital tool for keeping curricula up to date.</t>
  </si>
  <si>
    <t xml:space="preserve">Health Information Technology Program Director Tina Gambit to attend Montana Health Information Management Association virtual annual meeting, spring 2021. Specific dates to be determined. Registration $150, AHIMA membership $250. </t>
  </si>
  <si>
    <t>Budget for Project #51</t>
  </si>
  <si>
    <t>Budget for Project #52</t>
  </si>
  <si>
    <t>Nursing Newborn Simulator, IV pumps</t>
  </si>
  <si>
    <t xml:space="preserve">The Nursing Programs are asking for funds to purchase a newborn simulation manikin. In the Great Falls area there is a lack of consistent access to newborn patients throughout the year. The ability to train nursing students with mid to high fidelity pediatric manikins can replace the missing bedside experience and better prepare our nursing graduates to care for newborn patients. This manikin may also be used in conjunction with other current manikins in multi-tiered and complex simulations.  
The newborn manikin will be used to support learning in the following classes/labs and clinicals; Nursing Care of Women and Children didactic and clinical, Health and Illness of Maternal Nursing didactic and clinical. 
Additionally, the programs are requesting funds to purchase three IV pumps to supplement the lab and clinical simulation experience of students.  The pumps will be used in Nursing Pharmacology Lab, Foundations of Nursing Lab, ADult Nursing III Lab, and Fundamentals of Nursing Lab.
</t>
  </si>
  <si>
    <t>The outcome will be that at least 80% of RN and PN students are properly trained in newborn care at either the bedside or in simulation, evidenced by successful completion of the newborn care section of the clinical skills checklist.
The outcome will be that at least 80% of RN and PN students are properly trained in administration of intravenous medications at either the bedside or in simulation, evidenced by successful completion of the intravenous medication section of the clinical skills checklist.</t>
  </si>
  <si>
    <t>Nursing Programs: IV pumps 3 @ $1,786, shipping $63</t>
  </si>
  <si>
    <t>Amendment #4</t>
  </si>
  <si>
    <t>Connections 101: 7 Instructor stipends based on estimate of $25/hour for 96 hours each</t>
  </si>
  <si>
    <t>Enrollment in spring was lower than expected so fewer instructors were needed</t>
  </si>
  <si>
    <t>Project/Program Purchase #53</t>
  </si>
  <si>
    <t>Targeted Career Awareness campaign</t>
  </si>
  <si>
    <t>In order to increase awareness of CTE opportunities for non-traditional gender and minority students, the college will create marketing pieces highlighting past successes of graduates in those roles. The specific areas are as follows:
1. Native American students in healthcare
2. Women in computer technology
3. Men in healthcare
4. Women in trades (welding)
The former students’ stories will be shared primarily via digital banner ads in northcentral Montana through geo-targeting around high schools, middle schools, Air National Guard and Malmstrom, and, in the case of the health care fields, health care facilities (including Indian Health Clinics). 
The campaign also will include re-targeting, meaning those who have been on our site will get the ads delivered to them</t>
  </si>
  <si>
    <t>Increase in inquiries about targeted programs, especially in the targeted populations.</t>
  </si>
  <si>
    <t xml:space="preserve">1. As noted in the needs assessment, this is a continuation and expansion of the college's efforts to feature non-traditional students in its marketing materials. 
2. EMSI statewide data show demand exceeds graduates in all programs where data can be determined.
3. Employment (historic median, in MT): Dent Assist 83%, Dent Hygiene 87%, EMSP 87%, EMT 80%, HICS 36%, HIT 42%, Micro Computer Support 75%, Network Support 67%, PTA 68%, Resp 75%, Surg 71%, Welding CAS 66%. These numbers do not reflect graduates who get jobs out of state. In healthcare programs, graduates who seek jobs find them. Others continue their education. Licensure and qualification numbers are generally good. </t>
  </si>
  <si>
    <t>Budget for Project #53</t>
  </si>
  <si>
    <t>Contract with Spectrum to deliver digital banner ads, in northcentral Montana through geo-targeting around high schools, middle schools, Air National Guard and Malmstrom, and, in the case of the health care fields, health care facilities (including Indian Health Clinics).</t>
  </si>
  <si>
    <t xml:space="preserve"> Most of the funds for this effort were moved from Project 31, which didn't require as many instructors as budgeted, and some changes in conference attendance.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</si>
</sst>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 numFmtId="168" formatCode="&quot;$&quot;#,##0"/>
  </numFmts>
  <fonts count="41"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sz val="11"/>
      <color rgb="FF000000"/>
      <name val="Calibri"/>
      <family val="2"/>
      <scheme val="minor"/>
    </font>
    <font>
      <sz val="11"/>
      <color theme="1"/>
      <name val="Calibri"/>
      <family val="2"/>
      <scheme val="minor"/>
    </font>
    <font>
      <sz val="11"/>
      <color rgb="FFFF0000"/>
      <name val="Calibri"/>
      <family val="2"/>
      <scheme val="minor"/>
    </font>
    <font>
      <b/>
      <strike/>
      <sz val="12"/>
      <color theme="1"/>
      <name val="Calibri"/>
      <family val="2"/>
      <scheme val="minor"/>
    </font>
    <font>
      <strike/>
      <sz val="11"/>
      <color theme="1"/>
      <name val="Calibri"/>
      <family val="2"/>
      <scheme val="minor"/>
    </font>
    <font>
      <i/>
      <sz val="11"/>
      <color theme="1"/>
      <name val="Calibri"/>
      <family val="2"/>
      <scheme val="minor"/>
    </font>
    <font>
      <b/>
      <sz val="11"/>
      <color rgb="FFFF0000"/>
      <name val="Calibri"/>
      <family val="2"/>
      <scheme val="minor"/>
    </font>
    <font>
      <sz val="18"/>
      <color rgb="FFFF0000"/>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4" fillId="0" borderId="0" applyFont="0" applyFill="0" applyBorder="0" applyAlignment="0" applyProtection="0"/>
  </cellStyleXfs>
  <cellXfs count="573">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21"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25" fillId="15" borderId="0" xfId="1" applyFont="1" applyFill="1" applyProtection="1"/>
    <xf numFmtId="167" fontId="25" fillId="10"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21"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17" fillId="0" borderId="0" xfId="1" applyFont="1" applyAlignment="1" applyProtection="1">
      <alignment horizontal="left" vertical="center" wrapText="1"/>
    </xf>
    <xf numFmtId="0" fontId="28" fillId="0" borderId="0" xfId="1" applyFont="1" applyAlignment="1" applyProtection="1">
      <alignment vertical="center"/>
    </xf>
    <xf numFmtId="1" fontId="18" fillId="0" borderId="0" xfId="1" applyNumberFormat="1" applyFont="1" applyAlignment="1" applyProtection="1">
      <alignment horizontal="left" vertical="top" wrapText="1"/>
    </xf>
    <xf numFmtId="49" fontId="25" fillId="15" borderId="0" xfId="1" applyNumberFormat="1" applyFont="1" applyFill="1" applyProtection="1"/>
    <xf numFmtId="0" fontId="25" fillId="15" borderId="0" xfId="1" applyFont="1" applyFill="1" applyAlignment="1" applyProtection="1">
      <alignment horizontal="left" vertical="center"/>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0" fontId="25" fillId="17"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49" fontId="25" fillId="21" borderId="0" xfId="1" applyNumberFormat="1" applyFont="1" applyFill="1" applyBorder="1" applyAlignment="1" applyProtection="1">
      <alignment horizontal="left" vertical="center"/>
    </xf>
    <xf numFmtId="167" fontId="25" fillId="20"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0" fillId="0" borderId="2" xfId="0" applyBorder="1" applyAlignment="1" applyProtection="1">
      <alignment horizontal="center" wrapText="1"/>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1" fillId="0" borderId="2" xfId="0" applyFont="1" applyBorder="1" applyAlignment="1">
      <alignment horizontal="left"/>
    </xf>
    <xf numFmtId="0" fontId="1" fillId="0" borderId="2" xfId="0" applyFont="1" applyBorder="1" applyAlignment="1">
      <alignment horizontal="left"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 fillId="16" borderId="19" xfId="0" applyNumberFormat="1" applyFont="1" applyFill="1" applyBorder="1" applyProtection="1">
      <protection locked="0"/>
    </xf>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23" borderId="32" xfId="0" applyFill="1" applyBorder="1" applyAlignment="1">
      <alignment vertical="center" wrapText="1"/>
    </xf>
    <xf numFmtId="0" fontId="0" fillId="0" borderId="31" xfId="0" applyBorder="1" applyAlignment="1">
      <alignment vertical="top" wrapText="1"/>
    </xf>
    <xf numFmtId="0" fontId="0" fillId="11" borderId="0" xfId="0" applyFill="1" applyBorder="1" applyAlignment="1">
      <alignment wrapText="1"/>
    </xf>
    <xf numFmtId="0" fontId="0" fillId="0" borderId="0" xfId="0" applyBorder="1" applyAlignment="1">
      <alignment wrapText="1"/>
    </xf>
    <xf numFmtId="0" fontId="0" fillId="0" borderId="0" xfId="0" applyAlignment="1">
      <alignment vertical="top" wrapText="1"/>
    </xf>
    <xf numFmtId="0" fontId="0" fillId="0" borderId="2" xfId="0" applyBorder="1" applyAlignment="1" applyProtection="1">
      <alignment horizontal="center" wrapText="1"/>
      <protection locked="0"/>
    </xf>
    <xf numFmtId="0" fontId="0" fillId="0" borderId="0" xfId="0" applyAlignment="1" applyProtection="1">
      <alignment horizontal="center"/>
      <protection locked="0"/>
    </xf>
    <xf numFmtId="0" fontId="0" fillId="0" borderId="1" xfId="0" applyBorder="1" applyAlignment="1" applyProtection="1">
      <alignment wrapText="1"/>
      <protection locked="0"/>
    </xf>
    <xf numFmtId="0" fontId="0" fillId="0" borderId="1" xfId="0" applyBorder="1" applyProtection="1">
      <protection locked="0"/>
    </xf>
    <xf numFmtId="44" fontId="0" fillId="0" borderId="0" xfId="4" applyFont="1" applyProtection="1">
      <protection locked="0"/>
    </xf>
    <xf numFmtId="0" fontId="0" fillId="0" borderId="1" xfId="0" applyBorder="1" applyAlignment="1" applyProtection="1">
      <alignment horizontal="center"/>
      <protection locked="0"/>
    </xf>
    <xf numFmtId="1" fontId="0" fillId="0" borderId="0" xfId="0" applyNumberFormat="1" applyProtection="1">
      <protection locked="0"/>
    </xf>
    <xf numFmtId="168" fontId="0" fillId="0" borderId="2" xfId="0" applyNumberFormat="1" applyBorder="1" applyAlignment="1" applyProtection="1">
      <alignment horizontal="right"/>
      <protection locked="0"/>
    </xf>
    <xf numFmtId="168" fontId="1" fillId="16" borderId="0" xfId="0" applyNumberFormat="1" applyFont="1" applyFill="1"/>
    <xf numFmtId="44" fontId="0" fillId="16" borderId="6" xfId="0" applyNumberFormat="1" applyFill="1" applyBorder="1" applyAlignment="1" applyProtection="1">
      <alignment wrapText="1"/>
      <protection locked="0"/>
    </xf>
    <xf numFmtId="164" fontId="35" fillId="0" borderId="1" xfId="0" applyNumberFormat="1" applyFont="1" applyBorder="1" applyAlignment="1" applyProtection="1">
      <alignment horizontal="center" wrapText="1"/>
      <protection locked="0"/>
    </xf>
    <xf numFmtId="0" fontId="37" fillId="0" borderId="0" xfId="0" applyFont="1"/>
    <xf numFmtId="0" fontId="0" fillId="0" borderId="1" xfId="0" applyBorder="1" applyProtection="1">
      <protection locked="0"/>
    </xf>
    <xf numFmtId="0" fontId="0" fillId="0" borderId="6" xfId="0" applyFont="1" applyBorder="1" applyAlignment="1"/>
    <xf numFmtId="0" fontId="0" fillId="0" borderId="0" xfId="0" applyFont="1"/>
    <xf numFmtId="0" fontId="1" fillId="16" borderId="0" xfId="0" applyFont="1" applyFill="1" applyBorder="1" applyAlignment="1">
      <alignment horizontal="right"/>
    </xf>
    <xf numFmtId="0" fontId="0" fillId="0" borderId="1" xfId="0" applyBorder="1" applyAlignment="1" applyProtection="1">
      <alignment wrapText="1"/>
    </xf>
    <xf numFmtId="0" fontId="0" fillId="0" borderId="2" xfId="0" applyBorder="1" applyAlignment="1" applyProtection="1">
      <alignment horizontal="center" wrapText="1"/>
      <protection locked="0"/>
    </xf>
    <xf numFmtId="0" fontId="0" fillId="16" borderId="2" xfId="0" applyFill="1" applyBorder="1" applyAlignment="1" applyProtection="1">
      <alignment horizontal="center"/>
      <protection locked="0"/>
    </xf>
    <xf numFmtId="0" fontId="0" fillId="16" borderId="1" xfId="0" applyFill="1" applyBorder="1" applyAlignment="1" applyProtection="1">
      <alignment horizontal="center" wrapText="1"/>
      <protection locked="0"/>
    </xf>
    <xf numFmtId="0" fontId="0" fillId="16" borderId="2" xfId="0" applyFill="1" applyBorder="1" applyAlignment="1" applyProtection="1">
      <alignment wrapText="1"/>
      <protection locked="0"/>
    </xf>
    <xf numFmtId="164" fontId="0" fillId="16" borderId="2" xfId="0" applyNumberFormat="1" applyFill="1" applyBorder="1" applyAlignment="1" applyProtection="1">
      <alignment horizontal="right"/>
      <protection locked="0"/>
    </xf>
    <xf numFmtId="0" fontId="35" fillId="16" borderId="0" xfId="0" applyFont="1" applyFill="1" applyAlignment="1">
      <alignment horizontal="center" wrapText="1"/>
    </xf>
    <xf numFmtId="0" fontId="35" fillId="4" borderId="0" xfId="0" applyFont="1" applyFill="1"/>
    <xf numFmtId="0" fontId="35" fillId="16" borderId="0" xfId="0" applyFont="1" applyFill="1"/>
    <xf numFmtId="0" fontId="35" fillId="16" borderId="0" xfId="0" applyFont="1" applyFill="1" applyBorder="1" applyAlignment="1" applyProtection="1">
      <alignment vertical="top" wrapText="1"/>
      <protection locked="0"/>
    </xf>
    <xf numFmtId="0" fontId="35" fillId="4" borderId="0" xfId="0" applyFont="1" applyFill="1" applyAlignment="1">
      <alignment horizontal="center" wrapText="1"/>
    </xf>
    <xf numFmtId="0" fontId="39" fillId="0" borderId="1" xfId="0" applyFont="1" applyBorder="1" applyAlignment="1">
      <alignment horizontal="center" wrapText="1"/>
    </xf>
    <xf numFmtId="0" fontId="39" fillId="16" borderId="0" xfId="0" applyFont="1" applyFill="1" applyAlignment="1">
      <alignment horizontal="center" wrapText="1"/>
    </xf>
    <xf numFmtId="164" fontId="39" fillId="16" borderId="0" xfId="0" applyNumberFormat="1" applyFont="1" applyFill="1"/>
    <xf numFmtId="164" fontId="35" fillId="0" borderId="27" xfId="0" applyNumberFormat="1" applyFont="1" applyBorder="1" applyAlignment="1" applyProtection="1">
      <alignment horizontal="center" wrapText="1"/>
      <protection locked="0"/>
    </xf>
    <xf numFmtId="0" fontId="39" fillId="16" borderId="22" xfId="0" applyFont="1" applyFill="1" applyBorder="1" applyAlignment="1">
      <alignment horizontal="center" wrapText="1"/>
    </xf>
    <xf numFmtId="164" fontId="39" fillId="16" borderId="0" xfId="0" applyNumberFormat="1" applyFont="1" applyFill="1" applyBorder="1" applyProtection="1">
      <protection locked="0"/>
    </xf>
    <xf numFmtId="164" fontId="40" fillId="16" borderId="0" xfId="0" applyNumberFormat="1" applyFont="1" applyFill="1"/>
    <xf numFmtId="0" fontId="35" fillId="0" borderId="0" xfId="0" applyFont="1" applyAlignment="1">
      <alignment horizontal="center" wrapText="1"/>
    </xf>
    <xf numFmtId="164" fontId="0" fillId="0" borderId="1" xfId="0" applyNumberFormat="1" applyFont="1" applyBorder="1" applyAlignment="1" applyProtection="1">
      <alignment horizontal="center" wrapText="1"/>
      <protection locked="0"/>
    </xf>
    <xf numFmtId="0" fontId="0" fillId="0" borderId="2" xfId="0" applyFont="1" applyFill="1" applyBorder="1" applyAlignment="1" applyProtection="1">
      <alignment horizontal="center"/>
      <protection locked="0"/>
    </xf>
    <xf numFmtId="0" fontId="0" fillId="0" borderId="1" xfId="0" applyFont="1" applyFill="1" applyBorder="1" applyAlignment="1" applyProtection="1">
      <alignment horizontal="center" wrapText="1"/>
      <protection locked="0"/>
    </xf>
    <xf numFmtId="0" fontId="0" fillId="0" borderId="2" xfId="0" applyFont="1" applyFill="1" applyBorder="1" applyAlignment="1" applyProtection="1">
      <alignment horizontal="center" wrapText="1"/>
      <protection locked="0"/>
    </xf>
    <xf numFmtId="0" fontId="0" fillId="0" borderId="2" xfId="0" applyFont="1" applyFill="1" applyBorder="1" applyAlignment="1" applyProtection="1">
      <alignment wrapText="1"/>
      <protection locked="0"/>
    </xf>
    <xf numFmtId="164" fontId="0" fillId="0" borderId="2" xfId="0" applyNumberFormat="1" applyFill="1" applyBorder="1" applyAlignment="1" applyProtection="1">
      <alignment horizontal="right"/>
      <protection locked="0"/>
    </xf>
    <xf numFmtId="0" fontId="0" fillId="0" borderId="2" xfId="0" applyFill="1" applyBorder="1" applyAlignment="1" applyProtection="1">
      <alignment horizontal="center"/>
      <protection locked="0"/>
    </xf>
    <xf numFmtId="0" fontId="0" fillId="0" borderId="1" xfId="0" applyFill="1" applyBorder="1" applyAlignment="1" applyProtection="1">
      <alignment horizontal="center" wrapText="1"/>
      <protection locked="0"/>
    </xf>
    <xf numFmtId="0" fontId="0" fillId="0" borderId="2" xfId="0" applyFill="1" applyBorder="1" applyAlignment="1" applyProtection="1">
      <alignment horizontal="center" wrapText="1"/>
      <protection locked="0"/>
    </xf>
    <xf numFmtId="0" fontId="0" fillId="0" borderId="2" xfId="0" applyFill="1" applyBorder="1" applyAlignment="1" applyProtection="1">
      <alignment wrapText="1"/>
      <protection locked="0"/>
    </xf>
    <xf numFmtId="0" fontId="0" fillId="0" borderId="2" xfId="0" applyFill="1" applyBorder="1" applyAlignment="1" applyProtection="1">
      <alignment wrapText="1"/>
    </xf>
    <xf numFmtId="0" fontId="0" fillId="0" borderId="1" xfId="0" applyFill="1" applyBorder="1" applyAlignment="1" applyProtection="1">
      <alignment horizontal="center"/>
      <protection locked="0"/>
    </xf>
    <xf numFmtId="0" fontId="0" fillId="0" borderId="1" xfId="0" applyFill="1" applyBorder="1" applyAlignment="1" applyProtection="1">
      <alignment wrapText="1"/>
    </xf>
    <xf numFmtId="164" fontId="0" fillId="0" borderId="1" xfId="0" applyNumberFormat="1" applyFill="1" applyBorder="1" applyAlignment="1" applyProtection="1">
      <alignment horizontal="right"/>
      <protection locked="0"/>
    </xf>
    <xf numFmtId="0" fontId="0" fillId="0" borderId="1" xfId="0" applyFill="1" applyBorder="1" applyAlignment="1" applyProtection="1">
      <alignment wrapText="1"/>
      <protection locked="0"/>
    </xf>
    <xf numFmtId="0" fontId="0" fillId="0" borderId="1" xfId="0" applyFill="1" applyBorder="1" applyProtection="1">
      <protection locked="0"/>
    </xf>
    <xf numFmtId="44" fontId="0" fillId="0" borderId="1" xfId="4" applyFont="1" applyFill="1" applyBorder="1" applyProtection="1">
      <protection locked="0"/>
    </xf>
    <xf numFmtId="0" fontId="2" fillId="0" borderId="0" xfId="0" applyFont="1" applyFill="1"/>
    <xf numFmtId="0" fontId="1" fillId="0" borderId="0" xfId="0" applyFont="1" applyFill="1"/>
    <xf numFmtId="164" fontId="0" fillId="0" borderId="0" xfId="0" applyNumberFormat="1" applyFill="1"/>
    <xf numFmtId="0" fontId="0" fillId="10" borderId="2" xfId="0" applyFill="1" applyBorder="1" applyAlignment="1" applyProtection="1">
      <alignment horizontal="center"/>
      <protection locked="0"/>
    </xf>
    <xf numFmtId="0" fontId="0" fillId="10" borderId="1" xfId="0" applyFill="1" applyBorder="1" applyAlignment="1" applyProtection="1">
      <alignment horizontal="center" wrapText="1"/>
      <protection locked="0"/>
    </xf>
    <xf numFmtId="164" fontId="0" fillId="10" borderId="2" xfId="0" applyNumberFormat="1" applyFill="1" applyBorder="1" applyAlignment="1" applyProtection="1">
      <alignment horizontal="right"/>
      <protection locked="0"/>
    </xf>
    <xf numFmtId="164" fontId="0" fillId="0" borderId="19" xfId="0" applyNumberFormat="1" applyBorder="1"/>
    <xf numFmtId="164" fontId="35" fillId="10" borderId="1" xfId="0" applyNumberFormat="1" applyFont="1" applyFill="1" applyBorder="1" applyAlignment="1" applyProtection="1">
      <alignment horizontal="center" wrapText="1"/>
      <protection locked="0"/>
    </xf>
    <xf numFmtId="164" fontId="0" fillId="16" borderId="19" xfId="0" applyNumberFormat="1" applyFill="1" applyBorder="1"/>
    <xf numFmtId="164" fontId="35" fillId="0" borderId="1" xfId="0" applyNumberFormat="1" applyFont="1" applyFill="1" applyBorder="1" applyAlignment="1" applyProtection="1">
      <alignment horizontal="center" wrapText="1"/>
      <protection locked="0"/>
    </xf>
    <xf numFmtId="0" fontId="0" fillId="0" borderId="0" xfId="0" applyFill="1" applyProtection="1">
      <protection locked="0"/>
    </xf>
    <xf numFmtId="164" fontId="0" fillId="0" borderId="0" xfId="0" applyNumberFormat="1" applyAlignment="1">
      <alignment horizontal="center"/>
    </xf>
    <xf numFmtId="0" fontId="0" fillId="10" borderId="2" xfId="0" applyFill="1" applyBorder="1" applyAlignment="1" applyProtection="1">
      <alignment horizontal="center" wrapText="1"/>
      <protection locked="0"/>
    </xf>
    <xf numFmtId="164" fontId="0" fillId="0" borderId="1" xfId="0" applyNumberFormat="1" applyFill="1" applyBorder="1" applyAlignment="1" applyProtection="1">
      <alignment horizontal="center"/>
      <protection locked="0"/>
    </xf>
    <xf numFmtId="168" fontId="0" fillId="0" borderId="2" xfId="0" applyNumberFormat="1" applyFill="1" applyBorder="1" applyAlignment="1" applyProtection="1">
      <alignment horizontal="right"/>
      <protection locked="0"/>
    </xf>
    <xf numFmtId="164" fontId="0" fillId="10" borderId="1" xfId="0" applyNumberFormat="1" applyFill="1" applyBorder="1" applyAlignment="1" applyProtection="1">
      <alignment horizontal="right"/>
      <protection locked="0"/>
    </xf>
    <xf numFmtId="0" fontId="0" fillId="0" borderId="1" xfId="0" applyBorder="1" applyProtection="1">
      <protection locked="0"/>
    </xf>
    <xf numFmtId="0" fontId="0" fillId="10" borderId="1" xfId="0" applyFill="1" applyBorder="1" applyProtection="1">
      <protection locked="0"/>
    </xf>
    <xf numFmtId="0" fontId="0" fillId="10" borderId="1" xfId="0" applyFill="1" applyBorder="1" applyAlignment="1" applyProtection="1">
      <alignment wrapText="1"/>
      <protection locked="0"/>
    </xf>
    <xf numFmtId="0" fontId="0" fillId="10" borderId="2" xfId="0" applyFill="1" applyBorder="1" applyAlignment="1" applyProtection="1">
      <alignment wrapText="1"/>
      <protection locked="0"/>
    </xf>
    <xf numFmtId="0" fontId="0" fillId="0" borderId="2" xfId="0" applyBorder="1" applyAlignment="1" applyProtection="1">
      <alignment horizontal="center" wrapText="1"/>
      <protection locked="0"/>
    </xf>
    <xf numFmtId="0" fontId="0" fillId="0" borderId="2" xfId="0" applyFill="1" applyBorder="1" applyAlignment="1" applyProtection="1">
      <alignment horizontal="center" wrapText="1"/>
      <protection locked="0"/>
    </xf>
    <xf numFmtId="0" fontId="0" fillId="0" borderId="1" xfId="0" applyFill="1" applyBorder="1" applyAlignment="1" applyProtection="1">
      <alignment wrapText="1"/>
      <protection locked="0"/>
    </xf>
    <xf numFmtId="0" fontId="0" fillId="0" borderId="2" xfId="0" applyFill="1" applyBorder="1" applyAlignment="1" applyProtection="1">
      <alignment wrapText="1"/>
      <protection locked="0"/>
    </xf>
    <xf numFmtId="0" fontId="0" fillId="0" borderId="2" xfId="0" applyBorder="1" applyAlignment="1">
      <alignment horizontal="center" wrapText="1"/>
    </xf>
    <xf numFmtId="164" fontId="0" fillId="0" borderId="2" xfId="0" applyNumberFormat="1" applyBorder="1" applyAlignment="1" applyProtection="1">
      <alignment horizontal="center" wrapText="1"/>
      <protection locked="0"/>
    </xf>
    <xf numFmtId="0" fontId="1" fillId="16" borderId="2" xfId="0" applyFont="1" applyFill="1" applyBorder="1" applyAlignment="1">
      <alignment horizontal="center" wrapText="1"/>
    </xf>
    <xf numFmtId="0" fontId="3" fillId="8"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1" fillId="0" borderId="2" xfId="0" applyFont="1" applyFill="1" applyBorder="1" applyAlignment="1" applyProtection="1">
      <alignment horizontal="center" wrapText="1"/>
      <protection locked="0"/>
    </xf>
    <xf numFmtId="0" fontId="2" fillId="11" borderId="27" xfId="0" applyFont="1" applyFill="1" applyBorder="1" applyAlignment="1">
      <alignment horizontal="center" vertical="center" wrapText="1"/>
    </xf>
    <xf numFmtId="0" fontId="1" fillId="16" borderId="1" xfId="0" applyFont="1" applyFill="1" applyBorder="1"/>
    <xf numFmtId="0" fontId="0" fillId="16" borderId="1" xfId="0" applyFill="1" applyBorder="1"/>
    <xf numFmtId="0" fontId="3" fillId="5" borderId="2" xfId="0" applyFont="1" applyFill="1" applyBorder="1" applyAlignment="1">
      <alignment horizontal="center" vertical="center" wrapText="1"/>
    </xf>
    <xf numFmtId="0" fontId="0" fillId="0" borderId="1" xfId="0" applyBorder="1" applyAlignment="1">
      <alignment wrapText="1"/>
    </xf>
    <xf numFmtId="0" fontId="2" fillId="11" borderId="1" xfId="0" applyFont="1" applyFill="1" applyBorder="1" applyAlignment="1">
      <alignment vertical="center"/>
    </xf>
    <xf numFmtId="0" fontId="0" fillId="16" borderId="21" xfId="0" applyFill="1" applyBorder="1"/>
    <xf numFmtId="0" fontId="0" fillId="0" borderId="1" xfId="0" applyFill="1" applyBorder="1" applyAlignment="1" applyProtection="1">
      <alignment horizontal="center" vertical="center"/>
      <protection locked="0"/>
    </xf>
    <xf numFmtId="0" fontId="0" fillId="0" borderId="1" xfId="0" applyFill="1" applyBorder="1" applyAlignment="1" applyProtection="1">
      <alignment horizontal="center" vertical="center" wrapText="1"/>
      <protection locked="0"/>
    </xf>
    <xf numFmtId="0" fontId="0" fillId="0" borderId="2" xfId="0" applyFill="1" applyBorder="1" applyProtection="1">
      <protection locked="0"/>
    </xf>
    <xf numFmtId="2" fontId="0" fillId="10" borderId="1" xfId="0" applyNumberFormat="1" applyFill="1" applyBorder="1" applyProtection="1">
      <protection locked="0"/>
    </xf>
    <xf numFmtId="0" fontId="0" fillId="0" borderId="1" xfId="0" applyFill="1" applyBorder="1" applyAlignment="1" applyProtection="1">
      <alignment wrapText="1"/>
      <protection locked="0"/>
    </xf>
    <xf numFmtId="0" fontId="0" fillId="0" borderId="2" xfId="0" applyFill="1" applyBorder="1" applyAlignment="1" applyProtection="1">
      <alignment wrapText="1"/>
      <protection locked="0"/>
    </xf>
    <xf numFmtId="164" fontId="0" fillId="0" borderId="1" xfId="4" applyNumberFormat="1" applyFont="1" applyFill="1" applyBorder="1" applyProtection="1">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14" fillId="16" borderId="15" xfId="2" applyFill="1" applyBorder="1" applyAlignment="1" applyProtection="1">
      <alignment horizontal="center"/>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0" fillId="16" borderId="0" xfId="0" applyFill="1" applyAlignment="1">
      <alignment horizontal="left"/>
    </xf>
    <xf numFmtId="0" fontId="2" fillId="16" borderId="0" xfId="0" applyFont="1" applyFill="1" applyAlignment="1">
      <alignment horizontal="left" wrapText="1"/>
    </xf>
    <xf numFmtId="0" fontId="2" fillId="0" borderId="13" xfId="0" applyFont="1" applyFill="1" applyBorder="1" applyAlignment="1">
      <alignment horizontal="center" wrapText="1"/>
    </xf>
    <xf numFmtId="0" fontId="8"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14" xfId="0" applyFont="1" applyFill="1" applyBorder="1" applyAlignment="1">
      <alignment horizontal="left" vertical="top" wrapText="1"/>
    </xf>
    <xf numFmtId="0" fontId="3" fillId="2" borderId="0" xfId="0" applyFont="1" applyFill="1" applyBorder="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8" xfId="0" applyBorder="1" applyAlignment="1">
      <alignment horizont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0" fillId="22" borderId="15" xfId="0" applyFill="1" applyBorder="1" applyAlignment="1">
      <alignment horizontal="left" vertical="top"/>
    </xf>
    <xf numFmtId="0" fontId="0" fillId="22" borderId="16" xfId="0" applyFill="1" applyBorder="1" applyAlignment="1">
      <alignment horizontal="left" vertical="top"/>
    </xf>
    <xf numFmtId="0" fontId="0" fillId="22" borderId="17" xfId="0" applyFill="1" applyBorder="1" applyAlignment="1">
      <alignment horizontal="left" vertical="top"/>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0" fillId="0" borderId="7"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12"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36" fillId="0" borderId="0" xfId="0" applyFont="1" applyAlignment="1">
      <alignment horizontal="left"/>
    </xf>
    <xf numFmtId="0" fontId="0" fillId="0" borderId="15" xfId="0" applyFont="1" applyBorder="1" applyAlignment="1">
      <alignment horizontal="left"/>
    </xf>
    <xf numFmtId="0" fontId="37" fillId="0" borderId="16" xfId="0" applyFont="1" applyBorder="1" applyAlignment="1">
      <alignment horizontal="left"/>
    </xf>
    <xf numFmtId="0" fontId="37" fillId="0" borderId="17" xfId="0" applyFont="1" applyBorder="1" applyAlignment="1">
      <alignment horizontal="left"/>
    </xf>
    <xf numFmtId="0" fontId="37" fillId="0" borderId="0" xfId="0" applyFont="1" applyAlignment="1">
      <alignment horizontal="center"/>
    </xf>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0" fillId="0" borderId="0" xfId="0" applyFont="1" applyBorder="1" applyAlignment="1">
      <alignment horizontal="left" vertical="top"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0" borderId="13" xfId="0" applyFont="1" applyBorder="1" applyAlignment="1">
      <alignment horizontal="left" vertical="top" wrapText="1"/>
    </xf>
    <xf numFmtId="0" fontId="0" fillId="0" borderId="14" xfId="0" applyFont="1" applyBorder="1" applyAlignment="1">
      <alignment horizontal="left" vertical="top" wrapText="1"/>
    </xf>
    <xf numFmtId="0" fontId="37" fillId="0" borderId="8" xfId="0" applyFont="1" applyBorder="1" applyAlignment="1">
      <alignment horizontal="center"/>
    </xf>
    <xf numFmtId="0" fontId="0" fillId="0" borderId="15" xfId="0" applyFont="1" applyBorder="1" applyAlignment="1">
      <alignment horizontal="left" wrapText="1"/>
    </xf>
    <xf numFmtId="0" fontId="0" fillId="0" borderId="16" xfId="0" applyFont="1" applyBorder="1" applyAlignment="1">
      <alignment horizontal="left" wrapText="1"/>
    </xf>
    <xf numFmtId="0" fontId="0" fillId="0" borderId="17" xfId="0" applyFont="1" applyBorder="1" applyAlignment="1">
      <alignment horizontal="left" wrapText="1"/>
    </xf>
    <xf numFmtId="0" fontId="0" fillId="0" borderId="8" xfId="0" applyFont="1" applyBorder="1" applyAlignment="1">
      <alignment horizontal="center"/>
    </xf>
    <xf numFmtId="0" fontId="0" fillId="0" borderId="0" xfId="0" applyFont="1" applyAlignment="1">
      <alignment horizontal="center"/>
    </xf>
    <xf numFmtId="0" fontId="36" fillId="0" borderId="13" xfId="0" applyFont="1" applyFill="1" applyBorder="1" applyAlignment="1">
      <alignment horizontal="center"/>
    </xf>
    <xf numFmtId="0" fontId="1" fillId="0" borderId="13" xfId="0" applyFont="1" applyFill="1" applyBorder="1" applyAlignment="1">
      <alignment horizontal="center" wrapText="1"/>
    </xf>
    <xf numFmtId="0" fontId="0" fillId="0" borderId="16" xfId="0" applyFont="1" applyBorder="1" applyAlignment="1">
      <alignment horizontal="left"/>
    </xf>
    <xf numFmtId="0" fontId="0" fillId="0" borderId="17" xfId="0" applyFont="1" applyBorder="1" applyAlignment="1">
      <alignment horizontal="left"/>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0" fillId="22" borderId="15" xfId="0" applyFill="1" applyBorder="1" applyAlignment="1">
      <alignment horizontal="center" wrapText="1"/>
    </xf>
    <xf numFmtId="0" fontId="1" fillId="0" borderId="8" xfId="0" applyFont="1" applyFill="1" applyBorder="1" applyAlignment="1">
      <alignment horizontal="left" vertical="top" wrapText="1"/>
    </xf>
    <xf numFmtId="0" fontId="1" fillId="0" borderId="9" xfId="0" applyFont="1" applyFill="1" applyBorder="1" applyAlignment="1">
      <alignment horizontal="left" vertical="top" wrapText="1"/>
    </xf>
    <xf numFmtId="0" fontId="1" fillId="0" borderId="10" xfId="0" applyFont="1" applyFill="1" applyBorder="1" applyAlignment="1">
      <alignment horizontal="left" vertical="top" wrapText="1"/>
    </xf>
    <xf numFmtId="0" fontId="1" fillId="0" borderId="0"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0" borderId="12" xfId="0" applyFont="1" applyFill="1" applyBorder="1" applyAlignment="1">
      <alignment horizontal="left" vertical="top" wrapText="1"/>
    </xf>
    <xf numFmtId="0" fontId="1" fillId="0" borderId="13" xfId="0" applyFont="1" applyFill="1" applyBorder="1" applyAlignment="1">
      <alignment horizontal="left" vertical="top" wrapText="1"/>
    </xf>
    <xf numFmtId="0" fontId="1" fillId="0" borderId="14" xfId="0" applyFont="1" applyFill="1" applyBorder="1" applyAlignment="1">
      <alignment horizontal="left" vertical="top" wrapText="1"/>
    </xf>
    <xf numFmtId="0" fontId="1" fillId="22" borderId="15" xfId="0" applyFont="1" applyFill="1" applyBorder="1" applyAlignment="1">
      <alignment horizontal="left" vertical="top"/>
    </xf>
    <xf numFmtId="0" fontId="1" fillId="22" borderId="16" xfId="0" applyFont="1" applyFill="1" applyBorder="1" applyAlignment="1">
      <alignment horizontal="left" vertical="top"/>
    </xf>
    <xf numFmtId="0" fontId="1" fillId="22" borderId="17" xfId="0" applyFont="1" applyFill="1" applyBorder="1" applyAlignment="1">
      <alignment horizontal="left" vertical="top"/>
    </xf>
    <xf numFmtId="0" fontId="3" fillId="10" borderId="0" xfId="0" applyFont="1" applyFill="1" applyAlignment="1">
      <alignment horizontal="left"/>
    </xf>
    <xf numFmtId="0" fontId="3" fillId="10" borderId="11" xfId="0" applyFont="1" applyFill="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0" fillId="10" borderId="2" xfId="0" applyFill="1" applyBorder="1" applyAlignment="1" applyProtection="1">
      <alignment horizontal="left" wrapText="1"/>
      <protection locked="0"/>
    </xf>
    <xf numFmtId="0" fontId="0" fillId="10" borderId="18" xfId="0" applyFill="1" applyBorder="1" applyAlignment="1" applyProtection="1">
      <alignment horizontal="left" wrapText="1"/>
      <protection locked="0"/>
    </xf>
    <xf numFmtId="0" fontId="0" fillId="10" borderId="3" xfId="0" applyFill="1" applyBorder="1" applyAlignment="1" applyProtection="1">
      <alignment horizontal="left" wrapText="1"/>
      <protection locked="0"/>
    </xf>
    <xf numFmtId="44" fontId="0" fillId="16" borderId="15" xfId="4" applyFont="1" applyFill="1" applyBorder="1" applyAlignment="1" applyProtection="1">
      <alignment horizontal="center" vertical="top"/>
      <protection locked="0"/>
    </xf>
    <xf numFmtId="44" fontId="0" fillId="16" borderId="17" xfId="4" applyFont="1" applyFill="1" applyBorder="1" applyAlignment="1" applyProtection="1">
      <alignment horizontal="center" vertical="top"/>
      <protection locked="0"/>
    </xf>
    <xf numFmtId="0" fontId="0" fillId="0" borderId="1" xfId="0" applyBorder="1" applyProtection="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0" fillId="0" borderId="2" xfId="0" applyFont="1" applyFill="1" applyBorder="1" applyAlignment="1" applyProtection="1">
      <alignment horizontal="left" wrapText="1"/>
      <protection locked="0"/>
    </xf>
    <xf numFmtId="0" fontId="0" fillId="0" borderId="18" xfId="0" applyFont="1" applyFill="1" applyBorder="1" applyAlignment="1" applyProtection="1">
      <alignment horizontal="left" wrapText="1"/>
      <protection locked="0"/>
    </xf>
    <xf numFmtId="0" fontId="0" fillId="0" borderId="3" xfId="0" applyFont="1" applyFill="1" applyBorder="1" applyAlignment="1" applyProtection="1">
      <alignment horizontal="left" wrapText="1"/>
      <protection locked="0"/>
    </xf>
    <xf numFmtId="0" fontId="1" fillId="0" borderId="2" xfId="0" applyFont="1" applyBorder="1" applyAlignment="1">
      <alignment horizontal="left"/>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Fill="1" applyBorder="1" applyAlignment="1" applyProtection="1">
      <alignment wrapText="1"/>
      <protection locked="0"/>
    </xf>
    <xf numFmtId="0" fontId="0" fillId="0" borderId="18" xfId="0" applyFill="1" applyBorder="1" applyAlignment="1" applyProtection="1">
      <alignment wrapText="1"/>
      <protection locked="0"/>
    </xf>
    <xf numFmtId="0" fontId="0" fillId="0" borderId="3" xfId="0" applyFill="1" applyBorder="1" applyAlignment="1" applyProtection="1">
      <alignment wrapText="1"/>
      <protection locked="0"/>
    </xf>
    <xf numFmtId="0" fontId="0" fillId="0" borderId="1" xfId="0" applyFill="1" applyBorder="1" applyProtection="1">
      <protection locked="0"/>
    </xf>
    <xf numFmtId="0" fontId="0" fillId="0" borderId="1" xfId="0" applyFill="1" applyBorder="1" applyAlignment="1" applyProtection="1">
      <alignment wrapText="1"/>
      <protection locked="0"/>
    </xf>
    <xf numFmtId="0" fontId="0" fillId="0" borderId="1" xfId="0" applyFill="1"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 xfId="0" applyFont="1" applyFill="1" applyBorder="1" applyAlignment="1" applyProtection="1">
      <alignment horizontal="left" wrapText="1"/>
      <protection locked="0"/>
    </xf>
    <xf numFmtId="0" fontId="0" fillId="0" borderId="2" xfId="0" applyFill="1" applyBorder="1" applyAlignment="1" applyProtection="1">
      <alignment horizontal="left" vertical="top" wrapText="1"/>
      <protection locked="0"/>
    </xf>
    <xf numFmtId="0" fontId="0" fillId="0" borderId="18"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0" fillId="0" borderId="2" xfId="0" applyFill="1" applyBorder="1" applyAlignment="1" applyProtection="1">
      <alignment horizontal="center" wrapText="1"/>
      <protection locked="0"/>
    </xf>
    <xf numFmtId="0" fontId="0" fillId="0" borderId="18" xfId="0" applyFill="1" applyBorder="1" applyAlignment="1" applyProtection="1">
      <alignment horizontal="center" wrapText="1"/>
      <protection locked="0"/>
    </xf>
    <xf numFmtId="0" fontId="0" fillId="0" borderId="3" xfId="0" applyFill="1" applyBorder="1" applyAlignment="1" applyProtection="1">
      <alignment horizontal="center" wrapText="1"/>
      <protection locked="0"/>
    </xf>
    <xf numFmtId="0" fontId="0" fillId="16" borderId="2" xfId="0" applyFill="1" applyBorder="1" applyAlignment="1" applyProtection="1">
      <alignment horizontal="left" wrapText="1"/>
      <protection locked="0"/>
    </xf>
    <xf numFmtId="0" fontId="0" fillId="16" borderId="18" xfId="0" applyFill="1" applyBorder="1" applyAlignment="1" applyProtection="1">
      <alignment horizontal="left" wrapText="1"/>
      <protection locked="0"/>
    </xf>
    <xf numFmtId="0" fontId="0" fillId="16" borderId="3" xfId="0" applyFill="1" applyBorder="1" applyAlignment="1" applyProtection="1">
      <alignment horizontal="left" wrapText="1"/>
      <protection locked="0"/>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2" fillId="0" borderId="13" xfId="0" applyFont="1" applyBorder="1" applyAlignment="1">
      <alignment horizontal="left"/>
    </xf>
    <xf numFmtId="0" fontId="7" fillId="0" borderId="0" xfId="0" applyFont="1" applyAlignment="1">
      <alignment horizontal="center"/>
    </xf>
    <xf numFmtId="0" fontId="8" fillId="0" borderId="0" xfId="0" applyFont="1" applyAlignment="1">
      <alignment horizontal="center" vertical="center" wrapText="1"/>
    </xf>
    <xf numFmtId="0" fontId="12" fillId="12" borderId="0" xfId="1" applyFont="1" applyFill="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2" xfId="1" applyFont="1" applyFill="1" applyBorder="1" applyAlignment="1" applyProtection="1">
      <alignment horizontal="center"/>
    </xf>
    <xf numFmtId="0" fontId="11" fillId="0" borderId="18" xfId="1" applyFont="1" applyFill="1" applyBorder="1" applyAlignment="1" applyProtection="1">
      <alignment horizontal="center"/>
    </xf>
    <xf numFmtId="0" fontId="11" fillId="0" borderId="3" xfId="1" applyFont="1" applyFill="1" applyBorder="1" applyAlignment="1" applyProtection="1">
      <alignment horizontal="center"/>
    </xf>
    <xf numFmtId="1" fontId="18" fillId="0" borderId="0" xfId="1" applyNumberFormat="1" applyFont="1" applyAlignment="1" applyProtection="1">
      <alignment horizontal="left" vertical="top"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0" fontId="27" fillId="21"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27" fillId="17" borderId="0" xfId="1" applyFont="1" applyFill="1" applyBorder="1" applyAlignment="1" applyProtection="1">
      <alignment horizontal="center" vertical="center" shrinkToFit="1"/>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mailto:jpullum@gfcmsu.edu" TargetMode="External"/><Relationship Id="rId7" Type="http://schemas.openxmlformats.org/officeDocument/2006/relationships/hyperlink" Target="mailto:charla.merja@gfcmsu.ed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toni.quinn@gfcmsu.edu" TargetMode="External"/><Relationship Id="rId5" Type="http://schemas.openxmlformats.org/officeDocument/2006/relationships/hyperlink" Target="mailto:shannon.marr1@gfcmsu.edu" TargetMode="External"/><Relationship Id="rId4" Type="http://schemas.openxmlformats.org/officeDocument/2006/relationships/hyperlink" Target="mailto:oceane.weldele@gfcmsu.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7.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zoomScaleNormal="100" zoomScaleSheetLayoutView="100" workbookViewId="0">
      <selection activeCell="A18" sqref="A18:I18"/>
    </sheetView>
  </sheetViews>
  <sheetFormatPr defaultColWidth="8.7265625" defaultRowHeight="14.5" x14ac:dyDescent="0.35"/>
  <cols>
    <col min="1" max="1" width="4.453125" style="158" customWidth="1"/>
    <col min="2" max="2" width="6.26953125" style="158" customWidth="1"/>
    <col min="3" max="3" width="9.54296875" style="158" customWidth="1"/>
    <col min="4" max="4" width="10.453125" style="168" bestFit="1" customWidth="1"/>
    <col min="5" max="5" width="6.81640625" style="158" customWidth="1"/>
    <col min="6" max="6" width="8.81640625" style="158" customWidth="1"/>
    <col min="7" max="7" width="11.1796875" style="158" customWidth="1"/>
    <col min="8" max="8" width="11.1796875" style="158" bestFit="1" customWidth="1"/>
    <col min="9" max="9" width="10.54296875" style="158" customWidth="1"/>
    <col min="10" max="16384" width="8.7265625" style="158"/>
  </cols>
  <sheetData>
    <row r="1" spans="1:9" ht="21" x14ac:dyDescent="0.5">
      <c r="A1" s="157" t="s">
        <v>181</v>
      </c>
      <c r="B1" s="157"/>
      <c r="C1" s="157"/>
    </row>
    <row r="3" spans="1:9" x14ac:dyDescent="0.35">
      <c r="A3" s="392" t="s">
        <v>43</v>
      </c>
      <c r="B3" s="392"/>
      <c r="C3" s="392"/>
      <c r="D3" s="392"/>
      <c r="E3" s="392"/>
      <c r="F3" s="392"/>
      <c r="G3" s="392"/>
      <c r="H3" s="392"/>
    </row>
    <row r="5" spans="1:9" x14ac:dyDescent="0.35">
      <c r="A5" s="392" t="s">
        <v>165</v>
      </c>
      <c r="B5" s="392"/>
      <c r="C5" s="392"/>
      <c r="D5" s="392"/>
      <c r="E5" s="392"/>
      <c r="F5" s="392"/>
    </row>
    <row r="6" spans="1:9" x14ac:dyDescent="0.35">
      <c r="A6" s="392" t="s">
        <v>166</v>
      </c>
      <c r="B6" s="392"/>
      <c r="C6" s="392"/>
    </row>
    <row r="7" spans="1:9" x14ac:dyDescent="0.35">
      <c r="A7" s="392" t="s">
        <v>167</v>
      </c>
      <c r="B7" s="392"/>
      <c r="C7" s="392"/>
      <c r="D7" s="392"/>
      <c r="E7" s="392"/>
    </row>
    <row r="9" spans="1:9" x14ac:dyDescent="0.35">
      <c r="A9" s="392" t="s">
        <v>168</v>
      </c>
      <c r="B9" s="392"/>
      <c r="C9" s="392"/>
      <c r="D9" s="392"/>
    </row>
    <row r="10" spans="1:9" ht="15" thickBot="1" x14ac:dyDescent="0.4"/>
    <row r="11" spans="1:9" ht="15" thickBot="1" x14ac:dyDescent="0.4">
      <c r="A11" s="159" t="s">
        <v>52</v>
      </c>
      <c r="B11" s="175"/>
      <c r="C11" s="386" t="s">
        <v>218</v>
      </c>
      <c r="D11" s="387"/>
      <c r="E11" s="387"/>
      <c r="F11" s="388"/>
      <c r="G11" s="182" t="s">
        <v>53</v>
      </c>
      <c r="H11" s="161" t="s">
        <v>219</v>
      </c>
    </row>
    <row r="14" spans="1:9" ht="16" thickBot="1" x14ac:dyDescent="0.4">
      <c r="A14" s="167" t="s">
        <v>44</v>
      </c>
      <c r="B14" s="167"/>
      <c r="C14" s="167"/>
      <c r="D14" s="178"/>
      <c r="E14" s="167"/>
    </row>
    <row r="15" spans="1:9" ht="15" thickBot="1" x14ac:dyDescent="0.4">
      <c r="A15" s="382" t="s">
        <v>220</v>
      </c>
      <c r="B15" s="383"/>
      <c r="C15" s="383"/>
      <c r="D15" s="383"/>
      <c r="E15" s="384"/>
      <c r="F15" s="382" t="s">
        <v>221</v>
      </c>
      <c r="G15" s="383"/>
      <c r="H15" s="383"/>
      <c r="I15" s="384"/>
    </row>
    <row r="16" spans="1:9" x14ac:dyDescent="0.35">
      <c r="A16" s="160" t="s">
        <v>169</v>
      </c>
      <c r="B16" s="164"/>
      <c r="C16" s="164"/>
      <c r="D16" s="169"/>
      <c r="E16" s="164"/>
      <c r="F16" s="160" t="s">
        <v>170</v>
      </c>
      <c r="G16" s="164"/>
      <c r="H16" s="164"/>
      <c r="I16" s="164"/>
    </row>
    <row r="17" spans="1:9" ht="15" thickBot="1" x14ac:dyDescent="0.4"/>
    <row r="18" spans="1:9" ht="15" thickBot="1" x14ac:dyDescent="0.4">
      <c r="A18" s="382" t="s">
        <v>222</v>
      </c>
      <c r="B18" s="383"/>
      <c r="C18" s="383"/>
      <c r="D18" s="383"/>
      <c r="E18" s="383"/>
      <c r="F18" s="383"/>
      <c r="G18" s="383"/>
      <c r="H18" s="383"/>
      <c r="I18" s="384"/>
    </row>
    <row r="19" spans="1:9" x14ac:dyDescent="0.35">
      <c r="A19" s="160" t="s">
        <v>171</v>
      </c>
      <c r="B19" s="172"/>
      <c r="C19" s="172"/>
      <c r="D19" s="179"/>
      <c r="E19" s="172"/>
      <c r="F19" s="172"/>
      <c r="G19" s="172"/>
      <c r="H19" s="172"/>
      <c r="I19" s="172"/>
    </row>
    <row r="20" spans="1:9" ht="15" thickBot="1" x14ac:dyDescent="0.4"/>
    <row r="21" spans="1:9" ht="15" thickBot="1" x14ac:dyDescent="0.4">
      <c r="A21" s="389" t="s">
        <v>223</v>
      </c>
      <c r="B21" s="390"/>
      <c r="C21" s="390"/>
      <c r="D21" s="391"/>
      <c r="E21" s="173" t="s">
        <v>224</v>
      </c>
      <c r="F21" s="382">
        <v>59405</v>
      </c>
      <c r="G21" s="384"/>
      <c r="H21" s="164"/>
      <c r="I21" s="164"/>
    </row>
    <row r="22" spans="1:9" x14ac:dyDescent="0.35">
      <c r="A22" s="160" t="s">
        <v>172</v>
      </c>
      <c r="E22" s="160" t="s">
        <v>173</v>
      </c>
      <c r="F22" s="165" t="s">
        <v>174</v>
      </c>
    </row>
    <row r="23" spans="1:9" ht="15" thickBot="1" x14ac:dyDescent="0.4">
      <c r="A23" s="160"/>
    </row>
    <row r="24" spans="1:9" ht="15" thickBot="1" x14ac:dyDescent="0.4">
      <c r="A24" s="171" t="s">
        <v>225</v>
      </c>
      <c r="B24" s="162"/>
      <c r="C24" s="163"/>
      <c r="D24" s="161"/>
      <c r="E24" s="382"/>
      <c r="F24" s="384"/>
      <c r="H24" s="164"/>
      <c r="I24" s="164"/>
    </row>
    <row r="25" spans="1:9" x14ac:dyDescent="0.35">
      <c r="A25" s="160" t="s">
        <v>175</v>
      </c>
      <c r="D25" s="177" t="s">
        <v>176</v>
      </c>
      <c r="E25" s="177" t="s">
        <v>177</v>
      </c>
    </row>
    <row r="26" spans="1:9" ht="15" thickBot="1" x14ac:dyDescent="0.4"/>
    <row r="27" spans="1:9" ht="15" thickBot="1" x14ac:dyDescent="0.4">
      <c r="A27" s="385" t="s">
        <v>226</v>
      </c>
      <c r="B27" s="383"/>
      <c r="C27" s="383"/>
      <c r="D27" s="383"/>
      <c r="E27" s="383"/>
      <c r="F27" s="384"/>
    </row>
    <row r="28" spans="1:9" s="160" customFormat="1" x14ac:dyDescent="0.35">
      <c r="A28" s="160" t="s">
        <v>178</v>
      </c>
      <c r="D28" s="180"/>
    </row>
    <row r="30" spans="1:9" ht="16" thickBot="1" x14ac:dyDescent="0.4">
      <c r="A30" s="167" t="s">
        <v>45</v>
      </c>
      <c r="B30" s="167"/>
    </row>
    <row r="31" spans="1:9" ht="15" thickBot="1" x14ac:dyDescent="0.4">
      <c r="A31" s="382" t="s">
        <v>227</v>
      </c>
      <c r="B31" s="383"/>
      <c r="C31" s="383"/>
      <c r="D31" s="383"/>
      <c r="E31" s="384"/>
      <c r="F31" s="382" t="s">
        <v>228</v>
      </c>
      <c r="G31" s="383"/>
      <c r="H31" s="383"/>
      <c r="I31" s="384"/>
    </row>
    <row r="32" spans="1:9" x14ac:dyDescent="0.35">
      <c r="A32" s="160" t="s">
        <v>169</v>
      </c>
      <c r="B32" s="164"/>
      <c r="C32" s="164"/>
      <c r="D32" s="169"/>
      <c r="E32" s="164"/>
      <c r="F32" s="160" t="s">
        <v>170</v>
      </c>
      <c r="G32" s="164"/>
      <c r="H32" s="164"/>
      <c r="I32" s="164"/>
    </row>
    <row r="33" spans="1:9" ht="15" thickBot="1" x14ac:dyDescent="0.4"/>
    <row r="34" spans="1:9" ht="15" thickBot="1" x14ac:dyDescent="0.4">
      <c r="A34" s="382" t="s">
        <v>229</v>
      </c>
      <c r="B34" s="383"/>
      <c r="C34" s="383"/>
      <c r="D34" s="383"/>
      <c r="E34" s="383"/>
      <c r="F34" s="383"/>
      <c r="G34" s="383"/>
      <c r="H34" s="383"/>
      <c r="I34" s="384"/>
    </row>
    <row r="35" spans="1:9" x14ac:dyDescent="0.35">
      <c r="A35" s="160" t="s">
        <v>171</v>
      </c>
      <c r="B35" s="172"/>
      <c r="C35" s="172"/>
      <c r="D35" s="179"/>
      <c r="E35" s="172"/>
      <c r="F35" s="172"/>
      <c r="G35" s="172"/>
      <c r="H35" s="172"/>
      <c r="I35" s="172"/>
    </row>
    <row r="36" spans="1:9" ht="15" thickBot="1" x14ac:dyDescent="0.4"/>
    <row r="37" spans="1:9" ht="15" thickBot="1" x14ac:dyDescent="0.4">
      <c r="A37" s="389" t="s">
        <v>223</v>
      </c>
      <c r="B37" s="390"/>
      <c r="C37" s="390"/>
      <c r="D37" s="391"/>
      <c r="E37" s="173" t="s">
        <v>224</v>
      </c>
      <c r="F37" s="382">
        <v>59405</v>
      </c>
      <c r="G37" s="384"/>
      <c r="H37" s="164"/>
      <c r="I37" s="164"/>
    </row>
    <row r="38" spans="1:9" x14ac:dyDescent="0.35">
      <c r="A38" s="160" t="s">
        <v>172</v>
      </c>
      <c r="E38" s="160" t="s">
        <v>173</v>
      </c>
      <c r="F38" s="165" t="s">
        <v>174</v>
      </c>
    </row>
    <row r="39" spans="1:9" ht="15" thickBot="1" x14ac:dyDescent="0.4">
      <c r="A39" s="160"/>
    </row>
    <row r="40" spans="1:9" ht="15" thickBot="1" x14ac:dyDescent="0.4">
      <c r="A40" s="171"/>
      <c r="B40" s="162" t="s">
        <v>230</v>
      </c>
      <c r="C40" s="163"/>
      <c r="D40" s="161"/>
      <c r="E40" s="382"/>
      <c r="F40" s="384"/>
      <c r="H40" s="164"/>
      <c r="I40" s="164"/>
    </row>
    <row r="41" spans="1:9" x14ac:dyDescent="0.35">
      <c r="A41" s="160" t="s">
        <v>175</v>
      </c>
      <c r="D41" s="177" t="s">
        <v>176</v>
      </c>
      <c r="E41" s="174" t="s">
        <v>177</v>
      </c>
    </row>
    <row r="42" spans="1:9" ht="15" thickBot="1" x14ac:dyDescent="0.4"/>
    <row r="43" spans="1:9" ht="15" thickBot="1" x14ac:dyDescent="0.4">
      <c r="A43" s="385" t="s">
        <v>231</v>
      </c>
      <c r="B43" s="383"/>
      <c r="C43" s="383"/>
      <c r="D43" s="383"/>
      <c r="E43" s="383"/>
      <c r="F43" s="384"/>
    </row>
    <row r="44" spans="1:9" s="160" customFormat="1" x14ac:dyDescent="0.35">
      <c r="A44" s="160" t="s">
        <v>178</v>
      </c>
      <c r="D44" s="180"/>
    </row>
    <row r="45" spans="1:9" s="160" customFormat="1" x14ac:dyDescent="0.35">
      <c r="D45" s="180"/>
    </row>
    <row r="46" spans="1:9" ht="31.5" customHeight="1" x14ac:dyDescent="0.35">
      <c r="A46" s="393" t="s">
        <v>159</v>
      </c>
      <c r="B46" s="393"/>
      <c r="C46" s="393"/>
      <c r="D46" s="393"/>
      <c r="E46" s="393"/>
      <c r="F46" s="393"/>
      <c r="G46" s="393"/>
      <c r="H46" s="393"/>
      <c r="I46" s="393"/>
    </row>
    <row r="47" spans="1:9" ht="15" thickBot="1" x14ac:dyDescent="0.4"/>
    <row r="48" spans="1:9" ht="15" thickBot="1" x14ac:dyDescent="0.4">
      <c r="A48" s="382" t="s">
        <v>232</v>
      </c>
      <c r="B48" s="383"/>
      <c r="C48" s="383"/>
      <c r="D48" s="383"/>
      <c r="E48" s="384"/>
      <c r="F48" s="382" t="s">
        <v>233</v>
      </c>
      <c r="G48" s="383"/>
      <c r="H48" s="383"/>
      <c r="I48" s="384"/>
    </row>
    <row r="49" spans="1:14" x14ac:dyDescent="0.35">
      <c r="A49" s="160" t="s">
        <v>169</v>
      </c>
      <c r="B49" s="164"/>
      <c r="C49" s="164"/>
      <c r="D49" s="169"/>
      <c r="E49" s="164"/>
      <c r="F49" s="160" t="s">
        <v>170</v>
      </c>
      <c r="G49" s="164"/>
      <c r="H49" s="164"/>
      <c r="I49" s="164"/>
    </row>
    <row r="50" spans="1:14" ht="15" thickBot="1" x14ac:dyDescent="0.4">
      <c r="A50" s="160"/>
      <c r="B50" s="164"/>
      <c r="C50" s="164"/>
      <c r="D50" s="169"/>
      <c r="E50" s="164"/>
      <c r="F50" s="160"/>
      <c r="G50" s="164"/>
      <c r="H50" s="164"/>
      <c r="I50" s="164"/>
    </row>
    <row r="51" spans="1:14" ht="15" thickBot="1" x14ac:dyDescent="0.4">
      <c r="A51" s="171" t="s">
        <v>234</v>
      </c>
      <c r="B51" s="162"/>
      <c r="C51" s="163"/>
      <c r="D51" s="161"/>
      <c r="E51" s="382"/>
      <c r="F51" s="384"/>
      <c r="H51" s="164"/>
      <c r="I51" s="164"/>
    </row>
    <row r="52" spans="1:14" x14ac:dyDescent="0.35">
      <c r="A52" s="160" t="s">
        <v>175</v>
      </c>
      <c r="D52" s="177" t="s">
        <v>176</v>
      </c>
      <c r="E52" s="174" t="s">
        <v>177</v>
      </c>
    </row>
    <row r="53" spans="1:14" ht="15" thickBot="1" x14ac:dyDescent="0.4"/>
    <row r="54" spans="1:14" ht="15" thickBot="1" x14ac:dyDescent="0.4">
      <c r="A54" s="385" t="s">
        <v>235</v>
      </c>
      <c r="B54" s="383"/>
      <c r="C54" s="383"/>
      <c r="D54" s="383"/>
      <c r="E54" s="383"/>
      <c r="F54" s="384"/>
    </row>
    <row r="55" spans="1:14" s="160" customFormat="1" x14ac:dyDescent="0.35">
      <c r="A55" s="160" t="s">
        <v>178</v>
      </c>
      <c r="D55" s="180"/>
    </row>
    <row r="57" spans="1:14" x14ac:dyDescent="0.35">
      <c r="A57" s="392" t="s">
        <v>86</v>
      </c>
      <c r="B57" s="392"/>
      <c r="C57" s="392"/>
      <c r="D57" s="392"/>
      <c r="E57" s="392"/>
      <c r="F57" s="392"/>
      <c r="G57" s="392"/>
      <c r="H57" s="392"/>
      <c r="I57" s="392"/>
      <c r="J57" s="392"/>
    </row>
    <row r="58" spans="1:14" x14ac:dyDescent="0.35">
      <c r="A58" s="168"/>
      <c r="C58" s="168"/>
      <c r="E58" s="168"/>
      <c r="F58" s="168"/>
      <c r="G58" s="168"/>
      <c r="H58" s="168"/>
    </row>
    <row r="59" spans="1:14" ht="15" thickBot="1" x14ac:dyDescent="0.4">
      <c r="B59" s="160" t="s">
        <v>179</v>
      </c>
      <c r="C59" s="169"/>
      <c r="D59" s="169"/>
      <c r="F59" s="160"/>
      <c r="G59" s="160" t="s">
        <v>180</v>
      </c>
      <c r="J59" s="160"/>
    </row>
    <row r="60" spans="1:14" ht="15" thickBot="1" x14ac:dyDescent="0.4">
      <c r="A60" s="170">
        <v>1</v>
      </c>
      <c r="B60" s="382" t="s">
        <v>236</v>
      </c>
      <c r="C60" s="383"/>
      <c r="D60" s="383"/>
      <c r="E60" s="383"/>
      <c r="F60" s="384"/>
      <c r="G60" s="385" t="s">
        <v>237</v>
      </c>
      <c r="H60" s="383"/>
      <c r="I60" s="383"/>
      <c r="J60" s="384"/>
      <c r="K60" s="176"/>
      <c r="L60" s="176"/>
      <c r="M60" s="176"/>
      <c r="N60" s="176"/>
    </row>
    <row r="61" spans="1:14" ht="15" thickBot="1" x14ac:dyDescent="0.4">
      <c r="A61" s="170">
        <v>2</v>
      </c>
      <c r="B61" s="382" t="s">
        <v>245</v>
      </c>
      <c r="C61" s="383"/>
      <c r="D61" s="383"/>
      <c r="E61" s="383"/>
      <c r="F61" s="384"/>
      <c r="G61" s="385" t="s">
        <v>246</v>
      </c>
      <c r="H61" s="383"/>
      <c r="I61" s="383"/>
      <c r="J61" s="384"/>
      <c r="K61" s="176"/>
      <c r="L61" s="176"/>
      <c r="M61" s="176"/>
      <c r="N61" s="176"/>
    </row>
    <row r="62" spans="1:14" ht="15" thickBot="1" x14ac:dyDescent="0.4">
      <c r="A62" s="170">
        <v>3</v>
      </c>
      <c r="B62" s="382"/>
      <c r="C62" s="383"/>
      <c r="D62" s="383"/>
      <c r="E62" s="383"/>
      <c r="F62" s="384"/>
      <c r="G62" s="382"/>
      <c r="H62" s="383"/>
      <c r="I62" s="383"/>
      <c r="J62" s="384"/>
      <c r="K62" s="176"/>
      <c r="L62" s="176"/>
      <c r="M62" s="176"/>
      <c r="N62" s="176"/>
    </row>
    <row r="63" spans="1:14" ht="15" thickBot="1" x14ac:dyDescent="0.4">
      <c r="A63" s="170">
        <v>4</v>
      </c>
      <c r="B63" s="382"/>
      <c r="C63" s="383"/>
      <c r="D63" s="383"/>
      <c r="E63" s="383"/>
      <c r="F63" s="384"/>
      <c r="G63" s="382"/>
      <c r="H63" s="383"/>
      <c r="I63" s="383"/>
      <c r="J63" s="384"/>
      <c r="K63" s="176"/>
      <c r="L63" s="176"/>
      <c r="M63" s="176"/>
      <c r="N63" s="176"/>
    </row>
    <row r="64" spans="1:14" ht="15" thickBot="1" x14ac:dyDescent="0.4">
      <c r="A64" s="170">
        <v>5</v>
      </c>
      <c r="B64" s="382"/>
      <c r="C64" s="383"/>
      <c r="D64" s="383"/>
      <c r="E64" s="383"/>
      <c r="F64" s="384"/>
      <c r="G64" s="382"/>
      <c r="H64" s="383"/>
      <c r="I64" s="383"/>
      <c r="J64" s="384"/>
      <c r="K64" s="176"/>
      <c r="L64" s="176"/>
      <c r="M64" s="176"/>
      <c r="N64" s="176"/>
    </row>
    <row r="65" spans="1:14" ht="15" thickBot="1" x14ac:dyDescent="0.4">
      <c r="A65" s="170">
        <v>6</v>
      </c>
      <c r="B65" s="382"/>
      <c r="C65" s="383"/>
      <c r="D65" s="383"/>
      <c r="E65" s="383"/>
      <c r="F65" s="384"/>
      <c r="G65" s="382"/>
      <c r="H65" s="383"/>
      <c r="I65" s="383"/>
      <c r="J65" s="384"/>
      <c r="K65" s="176"/>
      <c r="L65" s="176"/>
      <c r="M65" s="176"/>
      <c r="N65" s="176"/>
    </row>
    <row r="66" spans="1:14" ht="15" thickBot="1" x14ac:dyDescent="0.4">
      <c r="A66" s="170">
        <v>7</v>
      </c>
      <c r="B66" s="382"/>
      <c r="C66" s="383"/>
      <c r="D66" s="383"/>
      <c r="E66" s="383"/>
      <c r="F66" s="384"/>
      <c r="G66" s="382"/>
      <c r="H66" s="383"/>
      <c r="I66" s="383"/>
      <c r="J66" s="384"/>
      <c r="K66" s="176"/>
      <c r="L66" s="176"/>
      <c r="M66" s="176"/>
      <c r="N66" s="176"/>
    </row>
    <row r="67" spans="1:14" ht="15" thickBot="1" x14ac:dyDescent="0.4">
      <c r="A67" s="170">
        <v>8</v>
      </c>
      <c r="B67" s="382"/>
      <c r="C67" s="383"/>
      <c r="D67" s="383"/>
      <c r="E67" s="383"/>
      <c r="F67" s="384"/>
      <c r="G67" s="382"/>
      <c r="H67" s="383"/>
      <c r="I67" s="383"/>
      <c r="J67" s="384"/>
      <c r="K67" s="176"/>
      <c r="L67" s="176"/>
      <c r="M67" s="176"/>
      <c r="N67" s="176"/>
    </row>
  </sheetData>
  <customSheetViews>
    <customSheetView guid="{08C97B7F-67EE-4463-AA3D-5024C5CFCC42}" topLeftCell="A28">
      <selection activeCell="J12" sqref="J12"/>
      <pageMargins left="0.7" right="0.7" top="0.75" bottom="0.75" header="0.3" footer="0.3"/>
      <pageSetup orientation="portrait" verticalDpi="0" r:id="rId1"/>
    </customSheetView>
    <customSheetView guid="{350610BE-E33E-45EF-97EC-9E2830199A90}" showPageBreaks="1" printArea="1" view="pageBreakPreview">
      <selection activeCell="C14" sqref="C14"/>
      <pageMargins left="0.7" right="0.7" top="0.75" bottom="0.75" header="0.3" footer="0.3"/>
      <pageSetup orientation="portrait" r:id="rId2"/>
    </customSheetView>
  </customSheetViews>
  <mergeCells count="42">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A48:E48"/>
    <mergeCell ref="F48:I48"/>
    <mergeCell ref="E51:F51"/>
    <mergeCell ref="A54:F54"/>
    <mergeCell ref="C11:F11"/>
    <mergeCell ref="A18:I18"/>
    <mergeCell ref="A21:D21"/>
    <mergeCell ref="F21:G21"/>
    <mergeCell ref="E24:F24"/>
    <mergeCell ref="A27:F27"/>
  </mergeCells>
  <hyperlinks>
    <hyperlink ref="A27" r:id="rId3" xr:uid="{00000000-0004-0000-0000-000000000000}"/>
    <hyperlink ref="A43" r:id="rId4" xr:uid="{00000000-0004-0000-0000-000001000000}"/>
    <hyperlink ref="A54" r:id="rId5" xr:uid="{00000000-0004-0000-0000-000002000000}"/>
    <hyperlink ref="G60" r:id="rId6" xr:uid="{00000000-0004-0000-0000-000003000000}"/>
    <hyperlink ref="G61" r:id="rId7" xr:uid="{00000000-0004-0000-0000-000004000000}"/>
  </hyperlinks>
  <pageMargins left="0.7" right="0.7" top="0.75" bottom="0.75" header="0.3" footer="0.3"/>
  <pageSetup orientation="portrait"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31</v>
      </c>
      <c r="B1" t="s">
        <v>46</v>
      </c>
      <c r="C1" t="s">
        <v>1</v>
      </c>
      <c r="D1" t="s">
        <v>8</v>
      </c>
      <c r="E1" t="s">
        <v>14</v>
      </c>
      <c r="F1" t="s">
        <v>15</v>
      </c>
      <c r="G1" t="s">
        <v>46</v>
      </c>
    </row>
    <row r="2" spans="1:7" x14ac:dyDescent="0.35">
      <c r="A2" t="s">
        <v>32</v>
      </c>
      <c r="B2" t="s">
        <v>47</v>
      </c>
      <c r="C2" t="s">
        <v>3</v>
      </c>
      <c r="D2" t="s">
        <v>10</v>
      </c>
      <c r="E2" t="s">
        <v>12</v>
      </c>
      <c r="G2" t="s">
        <v>47</v>
      </c>
    </row>
    <row r="3" spans="1:7" x14ac:dyDescent="0.35">
      <c r="B3" t="s">
        <v>48</v>
      </c>
      <c r="G3" t="s">
        <v>48</v>
      </c>
    </row>
    <row r="4" spans="1:7" x14ac:dyDescent="0.35">
      <c r="B4" t="s">
        <v>49</v>
      </c>
      <c r="G4" t="s">
        <v>49</v>
      </c>
    </row>
    <row r="5" spans="1:7" x14ac:dyDescent="0.35">
      <c r="G5" t="s">
        <v>50</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 guid="{350610BE-E33E-45EF-97EC-9E2830199A90}" state="hidden">
      <selection activeCell="D24" sqref="D24"/>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8"/>
  <sheetViews>
    <sheetView view="pageBreakPreview" topLeftCell="A31" zoomScaleNormal="100" zoomScaleSheetLayoutView="100" workbookViewId="0">
      <selection activeCell="A5" sqref="A5"/>
    </sheetView>
  </sheetViews>
  <sheetFormatPr defaultRowHeight="14.5" x14ac:dyDescent="0.35"/>
  <cols>
    <col min="1" max="1" width="107.26953125" style="10" customWidth="1"/>
  </cols>
  <sheetData>
    <row r="1" spans="1:6" ht="58" x14ac:dyDescent="0.35">
      <c r="A1" s="279" t="s">
        <v>256</v>
      </c>
    </row>
    <row r="2" spans="1:6" ht="144" customHeight="1" thickBot="1" x14ac:dyDescent="0.4">
      <c r="A2" s="281" t="s">
        <v>395</v>
      </c>
    </row>
    <row r="3" spans="1:6" ht="87" x14ac:dyDescent="0.35">
      <c r="A3" s="279" t="s">
        <v>257</v>
      </c>
    </row>
    <row r="4" spans="1:6" ht="203.5" thickBot="1" x14ac:dyDescent="0.4">
      <c r="A4" s="281" t="s">
        <v>269</v>
      </c>
    </row>
    <row r="5" spans="1:6" ht="29" x14ac:dyDescent="0.35">
      <c r="A5" s="279" t="s">
        <v>258</v>
      </c>
    </row>
    <row r="6" spans="1:6" ht="144" customHeight="1" thickBot="1" x14ac:dyDescent="0.4">
      <c r="A6" s="281" t="s">
        <v>265</v>
      </c>
    </row>
    <row r="7" spans="1:6" ht="72.650000000000006" customHeight="1" x14ac:dyDescent="0.35">
      <c r="A7" s="279" t="s">
        <v>259</v>
      </c>
    </row>
    <row r="8" spans="1:6" ht="144" customHeight="1" thickBot="1" x14ac:dyDescent="0.4">
      <c r="A8" s="281" t="s">
        <v>266</v>
      </c>
    </row>
    <row r="9" spans="1:6" ht="29" x14ac:dyDescent="0.35">
      <c r="A9" s="279" t="s">
        <v>260</v>
      </c>
    </row>
    <row r="10" spans="1:6" ht="144" customHeight="1" thickBot="1" x14ac:dyDescent="0.4">
      <c r="A10" s="281" t="s">
        <v>385</v>
      </c>
    </row>
    <row r="11" spans="1:6" ht="29" x14ac:dyDescent="0.35">
      <c r="A11" s="279" t="s">
        <v>261</v>
      </c>
    </row>
    <row r="12" spans="1:6" ht="144" customHeight="1" thickBot="1" x14ac:dyDescent="0.4">
      <c r="A12" s="281" t="s">
        <v>270</v>
      </c>
    </row>
    <row r="13" spans="1:6" ht="29" x14ac:dyDescent="0.35">
      <c r="A13" s="279" t="s">
        <v>262</v>
      </c>
    </row>
    <row r="14" spans="1:6" ht="144" customHeight="1" thickBot="1" x14ac:dyDescent="0.4">
      <c r="A14" s="281" t="s">
        <v>386</v>
      </c>
    </row>
    <row r="15" spans="1:6" ht="43.5" x14ac:dyDescent="0.35">
      <c r="A15" s="279" t="s">
        <v>263</v>
      </c>
    </row>
    <row r="16" spans="1:6" ht="144" customHeight="1" thickBot="1" x14ac:dyDescent="0.4">
      <c r="A16" s="281" t="s">
        <v>267</v>
      </c>
      <c r="F16" s="282"/>
    </row>
    <row r="17" spans="1:6" ht="58" x14ac:dyDescent="0.35">
      <c r="A17" s="280" t="s">
        <v>264</v>
      </c>
      <c r="F17" s="283"/>
    </row>
    <row r="18" spans="1:6" ht="107.15" customHeight="1" x14ac:dyDescent="0.35">
      <c r="A18" s="284" t="s">
        <v>268</v>
      </c>
    </row>
  </sheetData>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2265"/>
  <sheetViews>
    <sheetView showGridLines="0" topLeftCell="A2190" zoomScaleNormal="100" zoomScaleSheetLayoutView="80" workbookViewId="0">
      <selection activeCell="A2190" sqref="A2190:J2199"/>
    </sheetView>
  </sheetViews>
  <sheetFormatPr defaultRowHeight="14.5" x14ac:dyDescent="0.35"/>
  <cols>
    <col min="3" max="3" width="9.54296875" customWidth="1"/>
    <col min="4" max="4" width="10.453125" customWidth="1"/>
    <col min="5" max="5" width="5.81640625" customWidth="1"/>
    <col min="8" max="8" width="9.7265625" customWidth="1"/>
    <col min="9" max="9" width="10.54296875" customWidth="1"/>
    <col min="11" max="25" width="8.7265625" style="158"/>
  </cols>
  <sheetData>
    <row r="1" spans="1:10" ht="18.5" x14ac:dyDescent="0.45">
      <c r="A1" s="404" t="s">
        <v>182</v>
      </c>
      <c r="B1" s="404"/>
      <c r="C1" s="404"/>
      <c r="D1" s="404"/>
      <c r="E1" s="404"/>
      <c r="F1" s="404"/>
      <c r="G1" s="404"/>
      <c r="H1" s="404"/>
      <c r="I1" s="404"/>
      <c r="J1" s="404"/>
    </row>
    <row r="2" spans="1:10" ht="15" thickBot="1" x14ac:dyDescent="0.4">
      <c r="A2" s="405"/>
      <c r="B2" s="405"/>
      <c r="C2" s="405"/>
      <c r="D2" s="405"/>
      <c r="E2" s="405"/>
      <c r="F2" s="405"/>
      <c r="G2" s="405"/>
      <c r="H2" s="405"/>
      <c r="I2" s="405"/>
      <c r="J2" s="405"/>
    </row>
    <row r="3" spans="1:10" ht="16" thickBot="1" x14ac:dyDescent="0.4">
      <c r="A3" s="406" t="s">
        <v>183</v>
      </c>
      <c r="B3" s="406"/>
      <c r="C3" s="407" t="s">
        <v>238</v>
      </c>
      <c r="D3" s="408"/>
      <c r="E3" s="408"/>
      <c r="F3" s="408"/>
      <c r="G3" s="408"/>
      <c r="H3" s="408"/>
      <c r="I3" s="408"/>
      <c r="J3" s="409"/>
    </row>
    <row r="4" spans="1:10" ht="15" thickBot="1" x14ac:dyDescent="0.4">
      <c r="A4" s="410"/>
      <c r="B4" s="410"/>
      <c r="C4" s="410"/>
      <c r="D4" s="410"/>
      <c r="E4" s="410"/>
      <c r="F4" s="410"/>
      <c r="G4" s="410"/>
      <c r="H4" s="410"/>
      <c r="I4" s="410"/>
      <c r="J4" s="410"/>
    </row>
    <row r="5" spans="1:10" ht="15" thickBot="1" x14ac:dyDescent="0.4">
      <c r="A5" s="411" t="s">
        <v>68</v>
      </c>
      <c r="B5" s="411"/>
      <c r="C5" s="412"/>
      <c r="D5" s="183" t="s">
        <v>47</v>
      </c>
      <c r="F5" s="413" t="s">
        <v>69</v>
      </c>
      <c r="G5" s="413"/>
      <c r="H5" s="414"/>
      <c r="I5" s="183" t="s">
        <v>47</v>
      </c>
    </row>
    <row r="6" spans="1:10" x14ac:dyDescent="0.35">
      <c r="A6" s="410"/>
      <c r="B6" s="410"/>
      <c r="C6" s="410"/>
      <c r="D6" s="410"/>
      <c r="E6" s="410"/>
      <c r="F6" s="410"/>
      <c r="G6" s="410"/>
      <c r="H6" s="410"/>
      <c r="I6" s="410"/>
      <c r="J6" s="410"/>
    </row>
    <row r="7" spans="1:10" ht="16" thickBot="1" x14ac:dyDescent="0.4">
      <c r="A7" s="415" t="s">
        <v>184</v>
      </c>
      <c r="B7" s="415"/>
      <c r="C7" s="415"/>
      <c r="D7" s="415"/>
      <c r="E7" s="415"/>
      <c r="F7" s="415"/>
      <c r="G7" s="415"/>
      <c r="H7" s="415"/>
      <c r="I7" s="415"/>
      <c r="J7" s="415"/>
    </row>
    <row r="8" spans="1:10" x14ac:dyDescent="0.35">
      <c r="A8" s="416" t="s">
        <v>239</v>
      </c>
      <c r="B8" s="417"/>
      <c r="C8" s="417"/>
      <c r="D8" s="417"/>
      <c r="E8" s="417"/>
      <c r="F8" s="417"/>
      <c r="G8" s="417"/>
      <c r="H8" s="417"/>
      <c r="I8" s="417"/>
      <c r="J8" s="418"/>
    </row>
    <row r="9" spans="1:10" x14ac:dyDescent="0.35">
      <c r="A9" s="419"/>
      <c r="B9" s="420"/>
      <c r="C9" s="420"/>
      <c r="D9" s="420"/>
      <c r="E9" s="420"/>
      <c r="F9" s="420"/>
      <c r="G9" s="420"/>
      <c r="H9" s="420"/>
      <c r="I9" s="420"/>
      <c r="J9" s="421"/>
    </row>
    <row r="10" spans="1:10" x14ac:dyDescent="0.35">
      <c r="A10" s="419"/>
      <c r="B10" s="420"/>
      <c r="C10" s="420"/>
      <c r="D10" s="420"/>
      <c r="E10" s="420"/>
      <c r="F10" s="420"/>
      <c r="G10" s="420"/>
      <c r="H10" s="420"/>
      <c r="I10" s="420"/>
      <c r="J10" s="421"/>
    </row>
    <row r="11" spans="1:10" x14ac:dyDescent="0.35">
      <c r="A11" s="419"/>
      <c r="B11" s="420"/>
      <c r="C11" s="420"/>
      <c r="D11" s="420"/>
      <c r="E11" s="420"/>
      <c r="F11" s="420"/>
      <c r="G11" s="420"/>
      <c r="H11" s="420"/>
      <c r="I11" s="420"/>
      <c r="J11" s="421"/>
    </row>
    <row r="12" spans="1:10" x14ac:dyDescent="0.35">
      <c r="A12" s="419"/>
      <c r="B12" s="420"/>
      <c r="C12" s="420"/>
      <c r="D12" s="420"/>
      <c r="E12" s="420"/>
      <c r="F12" s="420"/>
      <c r="G12" s="420"/>
      <c r="H12" s="420"/>
      <c r="I12" s="420"/>
      <c r="J12" s="421"/>
    </row>
    <row r="13" spans="1:10" x14ac:dyDescent="0.35">
      <c r="A13" s="419"/>
      <c r="B13" s="420"/>
      <c r="C13" s="420"/>
      <c r="D13" s="420"/>
      <c r="E13" s="420"/>
      <c r="F13" s="420"/>
      <c r="G13" s="420"/>
      <c r="H13" s="420"/>
      <c r="I13" s="420"/>
      <c r="J13" s="421"/>
    </row>
    <row r="14" spans="1:10" x14ac:dyDescent="0.35">
      <c r="A14" s="419"/>
      <c r="B14" s="420"/>
      <c r="C14" s="420"/>
      <c r="D14" s="420"/>
      <c r="E14" s="420"/>
      <c r="F14" s="420"/>
      <c r="G14" s="420"/>
      <c r="H14" s="420"/>
      <c r="I14" s="420"/>
      <c r="J14" s="421"/>
    </row>
    <row r="15" spans="1:10" x14ac:dyDescent="0.35">
      <c r="A15" s="419"/>
      <c r="B15" s="420"/>
      <c r="C15" s="420"/>
      <c r="D15" s="420"/>
      <c r="E15" s="420"/>
      <c r="F15" s="420"/>
      <c r="G15" s="420"/>
      <c r="H15" s="420"/>
      <c r="I15" s="420"/>
      <c r="J15" s="421"/>
    </row>
    <row r="16" spans="1:10" x14ac:dyDescent="0.35">
      <c r="A16" s="419"/>
      <c r="B16" s="420"/>
      <c r="C16" s="420"/>
      <c r="D16" s="420"/>
      <c r="E16" s="420"/>
      <c r="F16" s="420"/>
      <c r="G16" s="420"/>
      <c r="H16" s="420"/>
      <c r="I16" s="420"/>
      <c r="J16" s="421"/>
    </row>
    <row r="17" spans="1:25" ht="15" thickBot="1" x14ac:dyDescent="0.4">
      <c r="A17" s="422"/>
      <c r="B17" s="423"/>
      <c r="C17" s="423"/>
      <c r="D17" s="423"/>
      <c r="E17" s="423"/>
      <c r="F17" s="423"/>
      <c r="G17" s="423"/>
      <c r="H17" s="423"/>
      <c r="I17" s="423"/>
      <c r="J17" s="424"/>
    </row>
    <row r="18" spans="1:25" x14ac:dyDescent="0.35">
      <c r="A18" s="425"/>
      <c r="B18" s="425"/>
      <c r="C18" s="425"/>
      <c r="D18" s="425"/>
      <c r="E18" s="425"/>
      <c r="F18" s="425"/>
      <c r="G18" s="425"/>
      <c r="H18" s="425"/>
      <c r="I18" s="425"/>
      <c r="J18" s="425"/>
    </row>
    <row r="19" spans="1:25" ht="16" thickBot="1" x14ac:dyDescent="0.4">
      <c r="A19" s="415" t="s">
        <v>29</v>
      </c>
      <c r="B19" s="415"/>
      <c r="C19" s="415"/>
      <c r="D19" s="415"/>
      <c r="E19" s="415"/>
      <c r="F19" s="415"/>
      <c r="G19" s="415"/>
      <c r="H19" s="415"/>
      <c r="I19" s="415"/>
      <c r="J19" s="415"/>
    </row>
    <row r="20" spans="1:25" x14ac:dyDescent="0.35">
      <c r="A20" s="416" t="s">
        <v>242</v>
      </c>
      <c r="B20" s="417"/>
      <c r="C20" s="417"/>
      <c r="D20" s="417"/>
      <c r="E20" s="417"/>
      <c r="F20" s="417"/>
      <c r="G20" s="417"/>
      <c r="H20" s="417"/>
      <c r="I20" s="417"/>
      <c r="J20" s="418"/>
    </row>
    <row r="21" spans="1:25" ht="13.5" customHeight="1" x14ac:dyDescent="0.35">
      <c r="A21" s="419"/>
      <c r="B21" s="420"/>
      <c r="C21" s="420"/>
      <c r="D21" s="420"/>
      <c r="E21" s="420"/>
      <c r="F21" s="420"/>
      <c r="G21" s="420"/>
      <c r="H21" s="420"/>
      <c r="I21" s="420"/>
      <c r="J21" s="421"/>
    </row>
    <row r="22" spans="1:25" x14ac:dyDescent="0.35">
      <c r="A22" s="419"/>
      <c r="B22" s="420"/>
      <c r="C22" s="420"/>
      <c r="D22" s="420"/>
      <c r="E22" s="420"/>
      <c r="F22" s="420"/>
      <c r="G22" s="420"/>
      <c r="H22" s="420"/>
      <c r="I22" s="420"/>
      <c r="J22" s="421"/>
    </row>
    <row r="23" spans="1:25" x14ac:dyDescent="0.35">
      <c r="A23" s="419"/>
      <c r="B23" s="420"/>
      <c r="C23" s="420"/>
      <c r="D23" s="420"/>
      <c r="E23" s="420"/>
      <c r="F23" s="420"/>
      <c r="G23" s="420"/>
      <c r="H23" s="420"/>
      <c r="I23" s="420"/>
      <c r="J23" s="421"/>
    </row>
    <row r="24" spans="1:25" ht="15" thickBot="1" x14ac:dyDescent="0.4">
      <c r="A24" s="422"/>
      <c r="B24" s="423"/>
      <c r="C24" s="423"/>
      <c r="D24" s="423"/>
      <c r="E24" s="423"/>
      <c r="F24" s="423"/>
      <c r="G24" s="423"/>
      <c r="H24" s="423"/>
      <c r="I24" s="423"/>
      <c r="J24" s="424"/>
    </row>
    <row r="25" spans="1:25" x14ac:dyDescent="0.35">
      <c r="A25" s="425"/>
      <c r="B25" s="425"/>
      <c r="C25" s="425"/>
      <c r="D25" s="425"/>
      <c r="E25" s="425"/>
      <c r="F25" s="425"/>
      <c r="G25" s="425"/>
      <c r="H25" s="425"/>
      <c r="I25" s="425"/>
      <c r="J25" s="425"/>
    </row>
    <row r="26" spans="1:25" ht="16" thickBot="1" x14ac:dyDescent="0.4">
      <c r="A26" s="415" t="s">
        <v>27</v>
      </c>
      <c r="B26" s="415"/>
      <c r="C26" s="415"/>
      <c r="D26" s="415"/>
      <c r="E26" s="415"/>
      <c r="F26" s="415"/>
      <c r="G26" s="415"/>
      <c r="H26" s="415"/>
      <c r="I26" s="415"/>
      <c r="J26" s="415"/>
    </row>
    <row r="27" spans="1:25" ht="15" thickBot="1" x14ac:dyDescent="0.4">
      <c r="A27" s="468" t="s">
        <v>241</v>
      </c>
      <c r="B27" s="469"/>
      <c r="C27" s="469"/>
      <c r="D27" s="469"/>
      <c r="E27" s="469"/>
      <c r="F27" s="469"/>
      <c r="G27" s="469"/>
      <c r="H27" s="469"/>
      <c r="I27" s="469"/>
      <c r="J27" s="470"/>
    </row>
    <row r="28" spans="1:25" x14ac:dyDescent="0.35">
      <c r="A28" s="425"/>
      <c r="B28" s="425"/>
      <c r="C28" s="425"/>
      <c r="D28" s="425"/>
      <c r="E28" s="425"/>
      <c r="F28" s="425"/>
      <c r="G28" s="425"/>
      <c r="H28" s="425"/>
      <c r="I28" s="425"/>
      <c r="J28" s="425"/>
    </row>
    <row r="29" spans="1:25" s="184" customFormat="1" ht="48.65" customHeight="1" thickBot="1" x14ac:dyDescent="0.4">
      <c r="A29" s="394" t="s">
        <v>185</v>
      </c>
      <c r="B29" s="394"/>
      <c r="C29" s="394"/>
      <c r="D29" s="394"/>
      <c r="E29" s="394"/>
      <c r="F29" s="394"/>
      <c r="G29" s="394"/>
      <c r="H29" s="394"/>
      <c r="I29" s="394"/>
      <c r="J29" s="394"/>
      <c r="K29" s="158"/>
      <c r="L29" s="158"/>
      <c r="M29" s="158"/>
      <c r="N29" s="158"/>
      <c r="O29" s="158"/>
      <c r="P29" s="158"/>
      <c r="Q29" s="158"/>
      <c r="R29" s="158"/>
      <c r="S29" s="158"/>
      <c r="T29" s="158"/>
      <c r="U29" s="158"/>
      <c r="V29" s="158"/>
      <c r="W29" s="158"/>
      <c r="X29" s="158"/>
      <c r="Y29" s="158"/>
    </row>
    <row r="30" spans="1:25" ht="15" customHeight="1" x14ac:dyDescent="0.35">
      <c r="A30" s="435" t="s">
        <v>240</v>
      </c>
      <c r="B30" s="436"/>
      <c r="C30" s="436"/>
      <c r="D30" s="436"/>
      <c r="E30" s="436"/>
      <c r="F30" s="436"/>
      <c r="G30" s="436"/>
      <c r="H30" s="436"/>
      <c r="I30" s="436"/>
      <c r="J30" s="437"/>
    </row>
    <row r="31" spans="1:25" ht="15" customHeight="1" x14ac:dyDescent="0.35">
      <c r="A31" s="438"/>
      <c r="B31" s="439"/>
      <c r="C31" s="439"/>
      <c r="D31" s="439"/>
      <c r="E31" s="439"/>
      <c r="F31" s="439"/>
      <c r="G31" s="439"/>
      <c r="H31" s="439"/>
      <c r="I31" s="439"/>
      <c r="J31" s="440"/>
    </row>
    <row r="32" spans="1:25" ht="15" customHeight="1" x14ac:dyDescent="0.35">
      <c r="A32" s="438"/>
      <c r="B32" s="439"/>
      <c r="C32" s="439"/>
      <c r="D32" s="439"/>
      <c r="E32" s="439"/>
      <c r="F32" s="439"/>
      <c r="G32" s="439"/>
      <c r="H32" s="439"/>
      <c r="I32" s="439"/>
      <c r="J32" s="440"/>
    </row>
    <row r="33" spans="1:10" ht="15" customHeight="1" x14ac:dyDescent="0.35">
      <c r="A33" s="438"/>
      <c r="B33" s="439"/>
      <c r="C33" s="439"/>
      <c r="D33" s="439"/>
      <c r="E33" s="439"/>
      <c r="F33" s="439"/>
      <c r="G33" s="439"/>
      <c r="H33" s="439"/>
      <c r="I33" s="439"/>
      <c r="J33" s="440"/>
    </row>
    <row r="34" spans="1:10" ht="15" customHeight="1" x14ac:dyDescent="0.35">
      <c r="A34" s="438"/>
      <c r="B34" s="439"/>
      <c r="C34" s="439"/>
      <c r="D34" s="439"/>
      <c r="E34" s="439"/>
      <c r="F34" s="439"/>
      <c r="G34" s="439"/>
      <c r="H34" s="439"/>
      <c r="I34" s="439"/>
      <c r="J34" s="440"/>
    </row>
    <row r="35" spans="1:10" ht="15" customHeight="1" x14ac:dyDescent="0.35">
      <c r="A35" s="438"/>
      <c r="B35" s="439"/>
      <c r="C35" s="439"/>
      <c r="D35" s="439"/>
      <c r="E35" s="439"/>
      <c r="F35" s="439"/>
      <c r="G35" s="439"/>
      <c r="H35" s="439"/>
      <c r="I35" s="439"/>
      <c r="J35" s="440"/>
    </row>
    <row r="36" spans="1:10" ht="15" customHeight="1" x14ac:dyDescent="0.35">
      <c r="A36" s="438"/>
      <c r="B36" s="439"/>
      <c r="C36" s="439"/>
      <c r="D36" s="439"/>
      <c r="E36" s="439"/>
      <c r="F36" s="439"/>
      <c r="G36" s="439"/>
      <c r="H36" s="439"/>
      <c r="I36" s="439"/>
      <c r="J36" s="440"/>
    </row>
    <row r="37" spans="1:10" x14ac:dyDescent="0.35">
      <c r="A37" s="438"/>
      <c r="B37" s="439"/>
      <c r="C37" s="439"/>
      <c r="D37" s="439"/>
      <c r="E37" s="439"/>
      <c r="F37" s="439"/>
      <c r="G37" s="439"/>
      <c r="H37" s="439"/>
      <c r="I37" s="439"/>
      <c r="J37" s="440"/>
    </row>
    <row r="38" spans="1:10" x14ac:dyDescent="0.35">
      <c r="A38" s="438"/>
      <c r="B38" s="439"/>
      <c r="C38" s="439"/>
      <c r="D38" s="439"/>
      <c r="E38" s="439"/>
      <c r="F38" s="439"/>
      <c r="G38" s="439"/>
      <c r="H38" s="439"/>
      <c r="I38" s="439"/>
      <c r="J38" s="440"/>
    </row>
    <row r="39" spans="1:10" x14ac:dyDescent="0.35">
      <c r="A39" s="438"/>
      <c r="B39" s="439"/>
      <c r="C39" s="439"/>
      <c r="D39" s="439"/>
      <c r="E39" s="439"/>
      <c r="F39" s="439"/>
      <c r="G39" s="439"/>
      <c r="H39" s="439"/>
      <c r="I39" s="439"/>
      <c r="J39" s="440"/>
    </row>
    <row r="40" spans="1:10" x14ac:dyDescent="0.35">
      <c r="A40" s="438"/>
      <c r="B40" s="439"/>
      <c r="C40" s="439"/>
      <c r="D40" s="439"/>
      <c r="E40" s="439"/>
      <c r="F40" s="439"/>
      <c r="G40" s="439"/>
      <c r="H40" s="439"/>
      <c r="I40" s="439"/>
      <c r="J40" s="440"/>
    </row>
    <row r="41" spans="1:10" ht="15" thickBot="1" x14ac:dyDescent="0.4">
      <c r="A41" s="441"/>
      <c r="B41" s="442"/>
      <c r="C41" s="442"/>
      <c r="D41" s="442"/>
      <c r="E41" s="442"/>
      <c r="F41" s="442"/>
      <c r="G41" s="442"/>
      <c r="H41" s="442"/>
      <c r="I41" s="442"/>
      <c r="J41" s="443"/>
    </row>
    <row r="42" spans="1:10" ht="15" thickBot="1" x14ac:dyDescent="0.4">
      <c r="A42" s="432"/>
      <c r="B42" s="433"/>
      <c r="C42" s="433"/>
      <c r="D42" s="433"/>
      <c r="E42" s="433"/>
      <c r="F42" s="433"/>
      <c r="G42" s="433"/>
      <c r="H42" s="433"/>
      <c r="I42" s="433"/>
      <c r="J42" s="434"/>
    </row>
    <row r="43" spans="1:10" ht="18.5" x14ac:dyDescent="0.45">
      <c r="A43" s="404" t="s">
        <v>186</v>
      </c>
      <c r="B43" s="404"/>
      <c r="C43" s="404"/>
      <c r="D43" s="404"/>
      <c r="E43" s="404"/>
      <c r="F43" s="404"/>
      <c r="G43" s="404"/>
      <c r="H43" s="404"/>
      <c r="I43" s="404"/>
      <c r="J43" s="404"/>
    </row>
    <row r="44" spans="1:10" ht="15" thickBot="1" x14ac:dyDescent="0.4">
      <c r="A44" s="405"/>
      <c r="B44" s="405"/>
      <c r="C44" s="405"/>
      <c r="D44" s="405"/>
      <c r="E44" s="405"/>
      <c r="F44" s="405"/>
      <c r="G44" s="405"/>
      <c r="H44" s="405"/>
      <c r="I44" s="405"/>
      <c r="J44" s="405"/>
    </row>
    <row r="45" spans="1:10" ht="16" thickBot="1" x14ac:dyDescent="0.4">
      <c r="A45" s="406" t="s">
        <v>183</v>
      </c>
      <c r="B45" s="406"/>
      <c r="C45" s="407" t="s">
        <v>244</v>
      </c>
      <c r="D45" s="408"/>
      <c r="E45" s="408"/>
      <c r="F45" s="408"/>
      <c r="G45" s="408"/>
      <c r="H45" s="408"/>
      <c r="I45" s="408"/>
      <c r="J45" s="409"/>
    </row>
    <row r="46" spans="1:10" ht="15" thickBot="1" x14ac:dyDescent="0.4">
      <c r="A46" s="410"/>
      <c r="B46" s="410"/>
      <c r="C46" s="410"/>
      <c r="D46" s="410"/>
      <c r="E46" s="410"/>
      <c r="F46" s="410"/>
      <c r="G46" s="410"/>
      <c r="H46" s="410"/>
      <c r="I46" s="410"/>
      <c r="J46" s="410"/>
    </row>
    <row r="47" spans="1:10" ht="15" thickBot="1" x14ac:dyDescent="0.4">
      <c r="A47" s="411" t="s">
        <v>68</v>
      </c>
      <c r="B47" s="411"/>
      <c r="C47" s="412"/>
      <c r="D47" s="183" t="s">
        <v>49</v>
      </c>
      <c r="F47" s="413" t="s">
        <v>69</v>
      </c>
      <c r="G47" s="413"/>
      <c r="H47" s="414"/>
      <c r="I47" s="183" t="s">
        <v>49</v>
      </c>
    </row>
    <row r="48" spans="1:10" x14ac:dyDescent="0.35">
      <c r="A48" s="410"/>
      <c r="B48" s="410"/>
      <c r="C48" s="410"/>
      <c r="D48" s="410"/>
      <c r="E48" s="410"/>
      <c r="F48" s="410"/>
      <c r="G48" s="410"/>
      <c r="H48" s="410"/>
      <c r="I48" s="410"/>
      <c r="J48" s="410"/>
    </row>
    <row r="49" spans="1:10" ht="16" thickBot="1" x14ac:dyDescent="0.4">
      <c r="A49" s="415" t="s">
        <v>184</v>
      </c>
      <c r="B49" s="415"/>
      <c r="C49" s="415"/>
      <c r="D49" s="415"/>
      <c r="E49" s="415"/>
      <c r="F49" s="415"/>
      <c r="G49" s="415"/>
      <c r="H49" s="415"/>
      <c r="I49" s="415"/>
      <c r="J49" s="415"/>
    </row>
    <row r="50" spans="1:10" x14ac:dyDescent="0.35">
      <c r="A50" s="416" t="s">
        <v>377</v>
      </c>
      <c r="B50" s="417"/>
      <c r="C50" s="417"/>
      <c r="D50" s="417"/>
      <c r="E50" s="417"/>
      <c r="F50" s="417"/>
      <c r="G50" s="417"/>
      <c r="H50" s="417"/>
      <c r="I50" s="417"/>
      <c r="J50" s="418"/>
    </row>
    <row r="51" spans="1:10" x14ac:dyDescent="0.35">
      <c r="A51" s="419"/>
      <c r="B51" s="420"/>
      <c r="C51" s="420"/>
      <c r="D51" s="420"/>
      <c r="E51" s="420"/>
      <c r="F51" s="420"/>
      <c r="G51" s="420"/>
      <c r="H51" s="420"/>
      <c r="I51" s="420"/>
      <c r="J51" s="421"/>
    </row>
    <row r="52" spans="1:10" x14ac:dyDescent="0.35">
      <c r="A52" s="419"/>
      <c r="B52" s="420"/>
      <c r="C52" s="420"/>
      <c r="D52" s="420"/>
      <c r="E52" s="420"/>
      <c r="F52" s="420"/>
      <c r="G52" s="420"/>
      <c r="H52" s="420"/>
      <c r="I52" s="420"/>
      <c r="J52" s="421"/>
    </row>
    <row r="53" spans="1:10" x14ac:dyDescent="0.35">
      <c r="A53" s="419"/>
      <c r="B53" s="420"/>
      <c r="C53" s="420"/>
      <c r="D53" s="420"/>
      <c r="E53" s="420"/>
      <c r="F53" s="420"/>
      <c r="G53" s="420"/>
      <c r="H53" s="420"/>
      <c r="I53" s="420"/>
      <c r="J53" s="421"/>
    </row>
    <row r="54" spans="1:10" x14ac:dyDescent="0.35">
      <c r="A54" s="419"/>
      <c r="B54" s="420"/>
      <c r="C54" s="420"/>
      <c r="D54" s="420"/>
      <c r="E54" s="420"/>
      <c r="F54" s="420"/>
      <c r="G54" s="420"/>
      <c r="H54" s="420"/>
      <c r="I54" s="420"/>
      <c r="J54" s="421"/>
    </row>
    <row r="55" spans="1:10" x14ac:dyDescent="0.35">
      <c r="A55" s="419"/>
      <c r="B55" s="420"/>
      <c r="C55" s="420"/>
      <c r="D55" s="420"/>
      <c r="E55" s="420"/>
      <c r="F55" s="420"/>
      <c r="G55" s="420"/>
      <c r="H55" s="420"/>
      <c r="I55" s="420"/>
      <c r="J55" s="421"/>
    </row>
    <row r="56" spans="1:10" x14ac:dyDescent="0.35">
      <c r="A56" s="419"/>
      <c r="B56" s="420"/>
      <c r="C56" s="420"/>
      <c r="D56" s="420"/>
      <c r="E56" s="420"/>
      <c r="F56" s="420"/>
      <c r="G56" s="420"/>
      <c r="H56" s="420"/>
      <c r="I56" s="420"/>
      <c r="J56" s="421"/>
    </row>
    <row r="57" spans="1:10" x14ac:dyDescent="0.35">
      <c r="A57" s="419"/>
      <c r="B57" s="420"/>
      <c r="C57" s="420"/>
      <c r="D57" s="420"/>
      <c r="E57" s="420"/>
      <c r="F57" s="420"/>
      <c r="G57" s="420"/>
      <c r="H57" s="420"/>
      <c r="I57" s="420"/>
      <c r="J57" s="421"/>
    </row>
    <row r="58" spans="1:10" x14ac:dyDescent="0.35">
      <c r="A58" s="419"/>
      <c r="B58" s="420"/>
      <c r="C58" s="420"/>
      <c r="D58" s="420"/>
      <c r="E58" s="420"/>
      <c r="F58" s="420"/>
      <c r="G58" s="420"/>
      <c r="H58" s="420"/>
      <c r="I58" s="420"/>
      <c r="J58" s="421"/>
    </row>
    <row r="59" spans="1:10" ht="15" thickBot="1" x14ac:dyDescent="0.4">
      <c r="A59" s="422"/>
      <c r="B59" s="423"/>
      <c r="C59" s="423"/>
      <c r="D59" s="423"/>
      <c r="E59" s="423"/>
      <c r="F59" s="423"/>
      <c r="G59" s="423"/>
      <c r="H59" s="423"/>
      <c r="I59" s="423"/>
      <c r="J59" s="424"/>
    </row>
    <row r="60" spans="1:10" x14ac:dyDescent="0.35">
      <c r="A60" s="425"/>
      <c r="B60" s="425"/>
      <c r="C60" s="425"/>
      <c r="D60" s="425"/>
      <c r="E60" s="425"/>
      <c r="F60" s="425"/>
      <c r="G60" s="425"/>
      <c r="H60" s="425"/>
      <c r="I60" s="425"/>
      <c r="J60" s="425"/>
    </row>
    <row r="61" spans="1:10" ht="16" thickBot="1" x14ac:dyDescent="0.4">
      <c r="A61" s="415" t="s">
        <v>29</v>
      </c>
      <c r="B61" s="415"/>
      <c r="C61" s="415"/>
      <c r="D61" s="415"/>
      <c r="E61" s="415"/>
      <c r="F61" s="415"/>
      <c r="G61" s="415"/>
      <c r="H61" s="415"/>
      <c r="I61" s="415"/>
      <c r="J61" s="415"/>
    </row>
    <row r="62" spans="1:10" x14ac:dyDescent="0.35">
      <c r="A62" s="416" t="s">
        <v>247</v>
      </c>
      <c r="B62" s="417"/>
      <c r="C62" s="417"/>
      <c r="D62" s="417"/>
      <c r="E62" s="417"/>
      <c r="F62" s="417"/>
      <c r="G62" s="417"/>
      <c r="H62" s="417"/>
      <c r="I62" s="417"/>
      <c r="J62" s="418"/>
    </row>
    <row r="63" spans="1:10" x14ac:dyDescent="0.35">
      <c r="A63" s="419"/>
      <c r="B63" s="420"/>
      <c r="C63" s="420"/>
      <c r="D63" s="420"/>
      <c r="E63" s="420"/>
      <c r="F63" s="420"/>
      <c r="G63" s="420"/>
      <c r="H63" s="420"/>
      <c r="I63" s="420"/>
      <c r="J63" s="421"/>
    </row>
    <row r="64" spans="1:10" x14ac:dyDescent="0.35">
      <c r="A64" s="419"/>
      <c r="B64" s="420"/>
      <c r="C64" s="420"/>
      <c r="D64" s="420"/>
      <c r="E64" s="420"/>
      <c r="F64" s="420"/>
      <c r="G64" s="420"/>
      <c r="H64" s="420"/>
      <c r="I64" s="420"/>
      <c r="J64" s="421"/>
    </row>
    <row r="65" spans="1:10" x14ac:dyDescent="0.35">
      <c r="A65" s="419"/>
      <c r="B65" s="420"/>
      <c r="C65" s="420"/>
      <c r="D65" s="420"/>
      <c r="E65" s="420"/>
      <c r="F65" s="420"/>
      <c r="G65" s="420"/>
      <c r="H65" s="420"/>
      <c r="I65" s="420"/>
      <c r="J65" s="421"/>
    </row>
    <row r="66" spans="1:10" ht="15" thickBot="1" x14ac:dyDescent="0.4">
      <c r="A66" s="422"/>
      <c r="B66" s="423"/>
      <c r="C66" s="423"/>
      <c r="D66" s="423"/>
      <c r="E66" s="423"/>
      <c r="F66" s="423"/>
      <c r="G66" s="423"/>
      <c r="H66" s="423"/>
      <c r="I66" s="423"/>
      <c r="J66" s="424"/>
    </row>
    <row r="67" spans="1:10" x14ac:dyDescent="0.35">
      <c r="A67" s="425"/>
      <c r="B67" s="425"/>
      <c r="C67" s="425"/>
      <c r="D67" s="425"/>
      <c r="E67" s="425"/>
      <c r="F67" s="425"/>
      <c r="G67" s="425"/>
      <c r="H67" s="425"/>
      <c r="I67" s="425"/>
      <c r="J67" s="425"/>
    </row>
    <row r="68" spans="1:10" ht="16" thickBot="1" x14ac:dyDescent="0.4">
      <c r="A68" s="415" t="s">
        <v>27</v>
      </c>
      <c r="B68" s="415"/>
      <c r="C68" s="415"/>
      <c r="D68" s="415"/>
      <c r="E68" s="415"/>
      <c r="F68" s="415"/>
      <c r="G68" s="415"/>
      <c r="H68" s="415"/>
      <c r="I68" s="415"/>
      <c r="J68" s="415"/>
    </row>
    <row r="69" spans="1:10" ht="15" thickBot="1" x14ac:dyDescent="0.4">
      <c r="A69" s="426"/>
      <c r="B69" s="427"/>
      <c r="C69" s="427"/>
      <c r="D69" s="427"/>
      <c r="E69" s="427"/>
      <c r="F69" s="427"/>
      <c r="G69" s="427"/>
      <c r="H69" s="427"/>
      <c r="I69" s="427"/>
      <c r="J69" s="428"/>
    </row>
    <row r="70" spans="1:10" x14ac:dyDescent="0.35">
      <c r="A70" s="425"/>
      <c r="B70" s="425"/>
      <c r="C70" s="425"/>
      <c r="D70" s="425"/>
      <c r="E70" s="425"/>
      <c r="F70" s="425"/>
      <c r="G70" s="425"/>
      <c r="H70" s="425"/>
      <c r="I70" s="425"/>
      <c r="J70" s="425"/>
    </row>
    <row r="71" spans="1:10" ht="47.5" customHeight="1" thickBot="1" x14ac:dyDescent="0.4">
      <c r="A71" s="394" t="s">
        <v>185</v>
      </c>
      <c r="B71" s="394"/>
      <c r="C71" s="394"/>
      <c r="D71" s="394"/>
      <c r="E71" s="394"/>
      <c r="F71" s="394"/>
      <c r="G71" s="394"/>
      <c r="H71" s="394"/>
      <c r="I71" s="394"/>
      <c r="J71" s="394"/>
    </row>
    <row r="72" spans="1:10" x14ac:dyDescent="0.35">
      <c r="A72" s="435" t="s">
        <v>248</v>
      </c>
      <c r="B72" s="436"/>
      <c r="C72" s="436"/>
      <c r="D72" s="436"/>
      <c r="E72" s="436"/>
      <c r="F72" s="436"/>
      <c r="G72" s="436"/>
      <c r="H72" s="436"/>
      <c r="I72" s="436"/>
      <c r="J72" s="437"/>
    </row>
    <row r="73" spans="1:10" x14ac:dyDescent="0.35">
      <c r="A73" s="438"/>
      <c r="B73" s="439"/>
      <c r="C73" s="439"/>
      <c r="D73" s="439"/>
      <c r="E73" s="439"/>
      <c r="F73" s="439"/>
      <c r="G73" s="439"/>
      <c r="H73" s="439"/>
      <c r="I73" s="439"/>
      <c r="J73" s="440"/>
    </row>
    <row r="74" spans="1:10" x14ac:dyDescent="0.35">
      <c r="A74" s="438"/>
      <c r="B74" s="439"/>
      <c r="C74" s="439"/>
      <c r="D74" s="439"/>
      <c r="E74" s="439"/>
      <c r="F74" s="439"/>
      <c r="G74" s="439"/>
      <c r="H74" s="439"/>
      <c r="I74" s="439"/>
      <c r="J74" s="440"/>
    </row>
    <row r="75" spans="1:10" x14ac:dyDescent="0.35">
      <c r="A75" s="438"/>
      <c r="B75" s="439"/>
      <c r="C75" s="439"/>
      <c r="D75" s="439"/>
      <c r="E75" s="439"/>
      <c r="F75" s="439"/>
      <c r="G75" s="439"/>
      <c r="H75" s="439"/>
      <c r="I75" s="439"/>
      <c r="J75" s="440"/>
    </row>
    <row r="76" spans="1:10" x14ac:dyDescent="0.35">
      <c r="A76" s="438"/>
      <c r="B76" s="439"/>
      <c r="C76" s="439"/>
      <c r="D76" s="439"/>
      <c r="E76" s="439"/>
      <c r="F76" s="439"/>
      <c r="G76" s="439"/>
      <c r="H76" s="439"/>
      <c r="I76" s="439"/>
      <c r="J76" s="440"/>
    </row>
    <row r="77" spans="1:10" x14ac:dyDescent="0.35">
      <c r="A77" s="438"/>
      <c r="B77" s="439"/>
      <c r="C77" s="439"/>
      <c r="D77" s="439"/>
      <c r="E77" s="439"/>
      <c r="F77" s="439"/>
      <c r="G77" s="439"/>
      <c r="H77" s="439"/>
      <c r="I77" s="439"/>
      <c r="J77" s="440"/>
    </row>
    <row r="78" spans="1:10" x14ac:dyDescent="0.35">
      <c r="A78" s="438"/>
      <c r="B78" s="439"/>
      <c r="C78" s="439"/>
      <c r="D78" s="439"/>
      <c r="E78" s="439"/>
      <c r="F78" s="439"/>
      <c r="G78" s="439"/>
      <c r="H78" s="439"/>
      <c r="I78" s="439"/>
      <c r="J78" s="440"/>
    </row>
    <row r="79" spans="1:10" x14ac:dyDescent="0.35">
      <c r="A79" s="438"/>
      <c r="B79" s="439"/>
      <c r="C79" s="439"/>
      <c r="D79" s="439"/>
      <c r="E79" s="439"/>
      <c r="F79" s="439"/>
      <c r="G79" s="439"/>
      <c r="H79" s="439"/>
      <c r="I79" s="439"/>
      <c r="J79" s="440"/>
    </row>
    <row r="80" spans="1:10" x14ac:dyDescent="0.35">
      <c r="A80" s="438"/>
      <c r="B80" s="439"/>
      <c r="C80" s="439"/>
      <c r="D80" s="439"/>
      <c r="E80" s="439"/>
      <c r="F80" s="439"/>
      <c r="G80" s="439"/>
      <c r="H80" s="439"/>
      <c r="I80" s="439"/>
      <c r="J80" s="440"/>
    </row>
    <row r="81" spans="1:10" x14ac:dyDescent="0.35">
      <c r="A81" s="438"/>
      <c r="B81" s="439"/>
      <c r="C81" s="439"/>
      <c r="D81" s="439"/>
      <c r="E81" s="439"/>
      <c r="F81" s="439"/>
      <c r="G81" s="439"/>
      <c r="H81" s="439"/>
      <c r="I81" s="439"/>
      <c r="J81" s="440"/>
    </row>
    <row r="82" spans="1:10" x14ac:dyDescent="0.35">
      <c r="A82" s="438"/>
      <c r="B82" s="439"/>
      <c r="C82" s="439"/>
      <c r="D82" s="439"/>
      <c r="E82" s="439"/>
      <c r="F82" s="439"/>
      <c r="G82" s="439"/>
      <c r="H82" s="439"/>
      <c r="I82" s="439"/>
      <c r="J82" s="440"/>
    </row>
    <row r="83" spans="1:10" ht="15" thickBot="1" x14ac:dyDescent="0.4">
      <c r="A83" s="441"/>
      <c r="B83" s="442"/>
      <c r="C83" s="442"/>
      <c r="D83" s="442"/>
      <c r="E83" s="442"/>
      <c r="F83" s="442"/>
      <c r="G83" s="442"/>
      <c r="H83" s="442"/>
      <c r="I83" s="442"/>
      <c r="J83" s="443"/>
    </row>
    <row r="84" spans="1:10" ht="15" thickBot="1" x14ac:dyDescent="0.4">
      <c r="A84" s="432"/>
      <c r="B84" s="433"/>
      <c r="C84" s="433"/>
      <c r="D84" s="433"/>
      <c r="E84" s="433"/>
      <c r="F84" s="433"/>
      <c r="G84" s="433"/>
      <c r="H84" s="433"/>
      <c r="I84" s="433"/>
      <c r="J84" s="434"/>
    </row>
    <row r="85" spans="1:10" ht="18.5" x14ac:dyDescent="0.45">
      <c r="A85" s="404" t="s">
        <v>190</v>
      </c>
      <c r="B85" s="404"/>
      <c r="C85" s="404"/>
      <c r="D85" s="404"/>
      <c r="E85" s="404"/>
      <c r="F85" s="404"/>
      <c r="G85" s="404"/>
      <c r="H85" s="404"/>
      <c r="I85" s="404"/>
      <c r="J85" s="404"/>
    </row>
    <row r="86" spans="1:10" ht="15" thickBot="1" x14ac:dyDescent="0.4">
      <c r="A86" s="405"/>
      <c r="B86" s="405"/>
      <c r="C86" s="405"/>
      <c r="D86" s="405"/>
      <c r="E86" s="405"/>
      <c r="F86" s="405"/>
      <c r="G86" s="405"/>
      <c r="H86" s="405"/>
      <c r="I86" s="405"/>
      <c r="J86" s="405"/>
    </row>
    <row r="87" spans="1:10" ht="16" thickBot="1" x14ac:dyDescent="0.4">
      <c r="A87" s="406" t="s">
        <v>183</v>
      </c>
      <c r="B87" s="406"/>
      <c r="C87" s="407" t="s">
        <v>249</v>
      </c>
      <c r="D87" s="408"/>
      <c r="E87" s="408"/>
      <c r="F87" s="408"/>
      <c r="G87" s="408"/>
      <c r="H87" s="408"/>
      <c r="I87" s="408"/>
      <c r="J87" s="409"/>
    </row>
    <row r="88" spans="1:10" ht="15" thickBot="1" x14ac:dyDescent="0.4">
      <c r="A88" s="410"/>
      <c r="B88" s="410"/>
      <c r="C88" s="410"/>
      <c r="D88" s="410"/>
      <c r="E88" s="410"/>
      <c r="F88" s="410"/>
      <c r="G88" s="410"/>
      <c r="H88" s="410"/>
      <c r="I88" s="410"/>
      <c r="J88" s="410"/>
    </row>
    <row r="89" spans="1:10" ht="15" thickBot="1" x14ac:dyDescent="0.4">
      <c r="A89" s="411" t="s">
        <v>68</v>
      </c>
      <c r="B89" s="411"/>
      <c r="C89" s="412"/>
      <c r="D89" s="183" t="s">
        <v>46</v>
      </c>
      <c r="F89" s="413" t="s">
        <v>69</v>
      </c>
      <c r="G89" s="413"/>
      <c r="H89" s="414"/>
      <c r="I89" s="183" t="s">
        <v>49</v>
      </c>
    </row>
    <row r="90" spans="1:10" x14ac:dyDescent="0.35">
      <c r="A90" s="410"/>
      <c r="B90" s="410"/>
      <c r="C90" s="410"/>
      <c r="D90" s="410"/>
      <c r="E90" s="410"/>
      <c r="F90" s="410"/>
      <c r="G90" s="410"/>
      <c r="H90" s="410"/>
      <c r="I90" s="410"/>
      <c r="J90" s="410"/>
    </row>
    <row r="91" spans="1:10" ht="16" thickBot="1" x14ac:dyDescent="0.4">
      <c r="A91" s="415" t="s">
        <v>184</v>
      </c>
      <c r="B91" s="415"/>
      <c r="C91" s="415"/>
      <c r="D91" s="415"/>
      <c r="E91" s="415"/>
      <c r="F91" s="415"/>
      <c r="G91" s="415"/>
      <c r="H91" s="415"/>
      <c r="I91" s="415"/>
      <c r="J91" s="415"/>
    </row>
    <row r="92" spans="1:10" x14ac:dyDescent="0.35">
      <c r="A92" s="416" t="s">
        <v>340</v>
      </c>
      <c r="B92" s="417"/>
      <c r="C92" s="417"/>
      <c r="D92" s="417"/>
      <c r="E92" s="417"/>
      <c r="F92" s="417"/>
      <c r="G92" s="417"/>
      <c r="H92" s="417"/>
      <c r="I92" s="417"/>
      <c r="J92" s="418"/>
    </row>
    <row r="93" spans="1:10" x14ac:dyDescent="0.35">
      <c r="A93" s="419"/>
      <c r="B93" s="420"/>
      <c r="C93" s="420"/>
      <c r="D93" s="420"/>
      <c r="E93" s="420"/>
      <c r="F93" s="420"/>
      <c r="G93" s="420"/>
      <c r="H93" s="420"/>
      <c r="I93" s="420"/>
      <c r="J93" s="421"/>
    </row>
    <row r="94" spans="1:10" x14ac:dyDescent="0.35">
      <c r="A94" s="419"/>
      <c r="B94" s="420"/>
      <c r="C94" s="420"/>
      <c r="D94" s="420"/>
      <c r="E94" s="420"/>
      <c r="F94" s="420"/>
      <c r="G94" s="420"/>
      <c r="H94" s="420"/>
      <c r="I94" s="420"/>
      <c r="J94" s="421"/>
    </row>
    <row r="95" spans="1:10" x14ac:dyDescent="0.35">
      <c r="A95" s="419"/>
      <c r="B95" s="420"/>
      <c r="C95" s="420"/>
      <c r="D95" s="420"/>
      <c r="E95" s="420"/>
      <c r="F95" s="420"/>
      <c r="G95" s="420"/>
      <c r="H95" s="420"/>
      <c r="I95" s="420"/>
      <c r="J95" s="421"/>
    </row>
    <row r="96" spans="1:10" x14ac:dyDescent="0.35">
      <c r="A96" s="419"/>
      <c r="B96" s="420"/>
      <c r="C96" s="420"/>
      <c r="D96" s="420"/>
      <c r="E96" s="420"/>
      <c r="F96" s="420"/>
      <c r="G96" s="420"/>
      <c r="H96" s="420"/>
      <c r="I96" s="420"/>
      <c r="J96" s="421"/>
    </row>
    <row r="97" spans="1:10" x14ac:dyDescent="0.35">
      <c r="A97" s="419"/>
      <c r="B97" s="420"/>
      <c r="C97" s="420"/>
      <c r="D97" s="420"/>
      <c r="E97" s="420"/>
      <c r="F97" s="420"/>
      <c r="G97" s="420"/>
      <c r="H97" s="420"/>
      <c r="I97" s="420"/>
      <c r="J97" s="421"/>
    </row>
    <row r="98" spans="1:10" x14ac:dyDescent="0.35">
      <c r="A98" s="419"/>
      <c r="B98" s="420"/>
      <c r="C98" s="420"/>
      <c r="D98" s="420"/>
      <c r="E98" s="420"/>
      <c r="F98" s="420"/>
      <c r="G98" s="420"/>
      <c r="H98" s="420"/>
      <c r="I98" s="420"/>
      <c r="J98" s="421"/>
    </row>
    <row r="99" spans="1:10" x14ac:dyDescent="0.35">
      <c r="A99" s="419"/>
      <c r="B99" s="420"/>
      <c r="C99" s="420"/>
      <c r="D99" s="420"/>
      <c r="E99" s="420"/>
      <c r="F99" s="420"/>
      <c r="G99" s="420"/>
      <c r="H99" s="420"/>
      <c r="I99" s="420"/>
      <c r="J99" s="421"/>
    </row>
    <row r="100" spans="1:10" x14ac:dyDescent="0.35">
      <c r="A100" s="419"/>
      <c r="B100" s="420"/>
      <c r="C100" s="420"/>
      <c r="D100" s="420"/>
      <c r="E100" s="420"/>
      <c r="F100" s="420"/>
      <c r="G100" s="420"/>
      <c r="H100" s="420"/>
      <c r="I100" s="420"/>
      <c r="J100" s="421"/>
    </row>
    <row r="101" spans="1:10" ht="31.5" customHeight="1" thickBot="1" x14ac:dyDescent="0.4">
      <c r="A101" s="422"/>
      <c r="B101" s="423"/>
      <c r="C101" s="423"/>
      <c r="D101" s="423"/>
      <c r="E101" s="423"/>
      <c r="F101" s="423"/>
      <c r="G101" s="423"/>
      <c r="H101" s="423"/>
      <c r="I101" s="423"/>
      <c r="J101" s="424"/>
    </row>
    <row r="102" spans="1:10" x14ac:dyDescent="0.35">
      <c r="A102" s="425"/>
      <c r="B102" s="425"/>
      <c r="C102" s="425"/>
      <c r="D102" s="425"/>
      <c r="E102" s="425"/>
      <c r="F102" s="425"/>
      <c r="G102" s="425"/>
      <c r="H102" s="425"/>
      <c r="I102" s="425"/>
      <c r="J102" s="425"/>
    </row>
    <row r="103" spans="1:10" ht="16" thickBot="1" x14ac:dyDescent="0.4">
      <c r="A103" s="415" t="s">
        <v>29</v>
      </c>
      <c r="B103" s="415"/>
      <c r="C103" s="415"/>
      <c r="D103" s="415"/>
      <c r="E103" s="415"/>
      <c r="F103" s="415"/>
      <c r="G103" s="415"/>
      <c r="H103" s="415"/>
      <c r="I103" s="415"/>
      <c r="J103" s="415"/>
    </row>
    <row r="104" spans="1:10" x14ac:dyDescent="0.35">
      <c r="A104" s="416" t="s">
        <v>250</v>
      </c>
      <c r="B104" s="417"/>
      <c r="C104" s="417"/>
      <c r="D104" s="417"/>
      <c r="E104" s="417"/>
      <c r="F104" s="417"/>
      <c r="G104" s="417"/>
      <c r="H104" s="417"/>
      <c r="I104" s="417"/>
      <c r="J104" s="418"/>
    </row>
    <row r="105" spans="1:10" x14ac:dyDescent="0.35">
      <c r="A105" s="419"/>
      <c r="B105" s="420"/>
      <c r="C105" s="420"/>
      <c r="D105" s="420"/>
      <c r="E105" s="420"/>
      <c r="F105" s="420"/>
      <c r="G105" s="420"/>
      <c r="H105" s="420"/>
      <c r="I105" s="420"/>
      <c r="J105" s="421"/>
    </row>
    <row r="106" spans="1:10" x14ac:dyDescent="0.35">
      <c r="A106" s="419"/>
      <c r="B106" s="420"/>
      <c r="C106" s="420"/>
      <c r="D106" s="420"/>
      <c r="E106" s="420"/>
      <c r="F106" s="420"/>
      <c r="G106" s="420"/>
      <c r="H106" s="420"/>
      <c r="I106" s="420"/>
      <c r="J106" s="421"/>
    </row>
    <row r="107" spans="1:10" x14ac:dyDescent="0.35">
      <c r="A107" s="419"/>
      <c r="B107" s="420"/>
      <c r="C107" s="420"/>
      <c r="D107" s="420"/>
      <c r="E107" s="420"/>
      <c r="F107" s="420"/>
      <c r="G107" s="420"/>
      <c r="H107" s="420"/>
      <c r="I107" s="420"/>
      <c r="J107" s="421"/>
    </row>
    <row r="108" spans="1:10" ht="15" thickBot="1" x14ac:dyDescent="0.4">
      <c r="A108" s="422"/>
      <c r="B108" s="423"/>
      <c r="C108" s="423"/>
      <c r="D108" s="423"/>
      <c r="E108" s="423"/>
      <c r="F108" s="423"/>
      <c r="G108" s="423"/>
      <c r="H108" s="423"/>
      <c r="I108" s="423"/>
      <c r="J108" s="424"/>
    </row>
    <row r="109" spans="1:10" x14ac:dyDescent="0.35">
      <c r="A109" s="425"/>
      <c r="B109" s="425"/>
      <c r="C109" s="425"/>
      <c r="D109" s="425"/>
      <c r="E109" s="425"/>
      <c r="F109" s="425"/>
      <c r="G109" s="425"/>
      <c r="H109" s="425"/>
      <c r="I109" s="425"/>
      <c r="J109" s="425"/>
    </row>
    <row r="110" spans="1:10" ht="16" thickBot="1" x14ac:dyDescent="0.4">
      <c r="A110" s="415" t="s">
        <v>27</v>
      </c>
      <c r="B110" s="415"/>
      <c r="C110" s="415"/>
      <c r="D110" s="415"/>
      <c r="E110" s="415"/>
      <c r="F110" s="415"/>
      <c r="G110" s="415"/>
      <c r="H110" s="415"/>
      <c r="I110" s="415"/>
      <c r="J110" s="415"/>
    </row>
    <row r="111" spans="1:10" ht="15" thickBot="1" x14ac:dyDescent="0.4">
      <c r="A111" s="426" t="s">
        <v>251</v>
      </c>
      <c r="B111" s="427"/>
      <c r="C111" s="427"/>
      <c r="D111" s="427"/>
      <c r="E111" s="427"/>
      <c r="F111" s="427"/>
      <c r="G111" s="427"/>
      <c r="H111" s="427"/>
      <c r="I111" s="427"/>
      <c r="J111" s="428"/>
    </row>
    <row r="112" spans="1:10" x14ac:dyDescent="0.35">
      <c r="A112" s="425"/>
      <c r="B112" s="425"/>
      <c r="C112" s="425"/>
      <c r="D112" s="425"/>
      <c r="E112" s="425"/>
      <c r="F112" s="425"/>
      <c r="G112" s="425"/>
      <c r="H112" s="425"/>
      <c r="I112" s="425"/>
      <c r="J112" s="425"/>
    </row>
    <row r="113" spans="1:10" ht="50.5" customHeight="1" thickBot="1" x14ac:dyDescent="0.4">
      <c r="A113" s="394" t="s">
        <v>185</v>
      </c>
      <c r="B113" s="394"/>
      <c r="C113" s="394"/>
      <c r="D113" s="394"/>
      <c r="E113" s="394"/>
      <c r="F113" s="394"/>
      <c r="G113" s="394"/>
      <c r="H113" s="394"/>
      <c r="I113" s="394"/>
      <c r="J113" s="394"/>
    </row>
    <row r="114" spans="1:10" x14ac:dyDescent="0.35">
      <c r="A114" s="435" t="s">
        <v>394</v>
      </c>
      <c r="B114" s="436"/>
      <c r="C114" s="436"/>
      <c r="D114" s="436"/>
      <c r="E114" s="436"/>
      <c r="F114" s="436"/>
      <c r="G114" s="436"/>
      <c r="H114" s="436"/>
      <c r="I114" s="436"/>
      <c r="J114" s="437"/>
    </row>
    <row r="115" spans="1:10" x14ac:dyDescent="0.35">
      <c r="A115" s="438"/>
      <c r="B115" s="439"/>
      <c r="C115" s="439"/>
      <c r="D115" s="439"/>
      <c r="E115" s="439"/>
      <c r="F115" s="439"/>
      <c r="G115" s="439"/>
      <c r="H115" s="439"/>
      <c r="I115" s="439"/>
      <c r="J115" s="440"/>
    </row>
    <row r="116" spans="1:10" x14ac:dyDescent="0.35">
      <c r="A116" s="438"/>
      <c r="B116" s="439"/>
      <c r="C116" s="439"/>
      <c r="D116" s="439"/>
      <c r="E116" s="439"/>
      <c r="F116" s="439"/>
      <c r="G116" s="439"/>
      <c r="H116" s="439"/>
      <c r="I116" s="439"/>
      <c r="J116" s="440"/>
    </row>
    <row r="117" spans="1:10" x14ac:dyDescent="0.35">
      <c r="A117" s="438"/>
      <c r="B117" s="439"/>
      <c r="C117" s="439"/>
      <c r="D117" s="439"/>
      <c r="E117" s="439"/>
      <c r="F117" s="439"/>
      <c r="G117" s="439"/>
      <c r="H117" s="439"/>
      <c r="I117" s="439"/>
      <c r="J117" s="440"/>
    </row>
    <row r="118" spans="1:10" x14ac:dyDescent="0.35">
      <c r="A118" s="438"/>
      <c r="B118" s="439"/>
      <c r="C118" s="439"/>
      <c r="D118" s="439"/>
      <c r="E118" s="439"/>
      <c r="F118" s="439"/>
      <c r="G118" s="439"/>
      <c r="H118" s="439"/>
      <c r="I118" s="439"/>
      <c r="J118" s="440"/>
    </row>
    <row r="119" spans="1:10" x14ac:dyDescent="0.35">
      <c r="A119" s="438"/>
      <c r="B119" s="439"/>
      <c r="C119" s="439"/>
      <c r="D119" s="439"/>
      <c r="E119" s="439"/>
      <c r="F119" s="439"/>
      <c r="G119" s="439"/>
      <c r="H119" s="439"/>
      <c r="I119" s="439"/>
      <c r="J119" s="440"/>
    </row>
    <row r="120" spans="1:10" x14ac:dyDescent="0.35">
      <c r="A120" s="438"/>
      <c r="B120" s="439"/>
      <c r="C120" s="439"/>
      <c r="D120" s="439"/>
      <c r="E120" s="439"/>
      <c r="F120" s="439"/>
      <c r="G120" s="439"/>
      <c r="H120" s="439"/>
      <c r="I120" s="439"/>
      <c r="J120" s="440"/>
    </row>
    <row r="121" spans="1:10" x14ac:dyDescent="0.35">
      <c r="A121" s="438"/>
      <c r="B121" s="439"/>
      <c r="C121" s="439"/>
      <c r="D121" s="439"/>
      <c r="E121" s="439"/>
      <c r="F121" s="439"/>
      <c r="G121" s="439"/>
      <c r="H121" s="439"/>
      <c r="I121" s="439"/>
      <c r="J121" s="440"/>
    </row>
    <row r="122" spans="1:10" x14ac:dyDescent="0.35">
      <c r="A122" s="438"/>
      <c r="B122" s="439"/>
      <c r="C122" s="439"/>
      <c r="D122" s="439"/>
      <c r="E122" s="439"/>
      <c r="F122" s="439"/>
      <c r="G122" s="439"/>
      <c r="H122" s="439"/>
      <c r="I122" s="439"/>
      <c r="J122" s="440"/>
    </row>
    <row r="123" spans="1:10" x14ac:dyDescent="0.35">
      <c r="A123" s="438"/>
      <c r="B123" s="439"/>
      <c r="C123" s="439"/>
      <c r="D123" s="439"/>
      <c r="E123" s="439"/>
      <c r="F123" s="439"/>
      <c r="G123" s="439"/>
      <c r="H123" s="439"/>
      <c r="I123" s="439"/>
      <c r="J123" s="440"/>
    </row>
    <row r="124" spans="1:10" x14ac:dyDescent="0.35">
      <c r="A124" s="438"/>
      <c r="B124" s="439"/>
      <c r="C124" s="439"/>
      <c r="D124" s="439"/>
      <c r="E124" s="439"/>
      <c r="F124" s="439"/>
      <c r="G124" s="439"/>
      <c r="H124" s="439"/>
      <c r="I124" s="439"/>
      <c r="J124" s="440"/>
    </row>
    <row r="125" spans="1:10" ht="15" thickBot="1" x14ac:dyDescent="0.4">
      <c r="A125" s="441"/>
      <c r="B125" s="442"/>
      <c r="C125" s="442"/>
      <c r="D125" s="442"/>
      <c r="E125" s="442"/>
      <c r="F125" s="442"/>
      <c r="G125" s="442"/>
      <c r="H125" s="442"/>
      <c r="I125" s="442"/>
      <c r="J125" s="443"/>
    </row>
    <row r="126" spans="1:10" ht="15" thickBot="1" x14ac:dyDescent="0.4">
      <c r="A126" s="432"/>
      <c r="B126" s="433"/>
      <c r="C126" s="433"/>
      <c r="D126" s="433"/>
      <c r="E126" s="433"/>
      <c r="F126" s="433"/>
      <c r="G126" s="433"/>
      <c r="H126" s="433"/>
      <c r="I126" s="433"/>
      <c r="J126" s="434"/>
    </row>
    <row r="127" spans="1:10" ht="18.5" x14ac:dyDescent="0.45">
      <c r="A127" s="404" t="s">
        <v>189</v>
      </c>
      <c r="B127" s="404"/>
      <c r="C127" s="404"/>
      <c r="D127" s="404"/>
      <c r="E127" s="404"/>
      <c r="F127" s="404"/>
      <c r="G127" s="404"/>
      <c r="H127" s="404"/>
      <c r="I127" s="404"/>
      <c r="J127" s="404"/>
    </row>
    <row r="128" spans="1:10" ht="15" thickBot="1" x14ac:dyDescent="0.4">
      <c r="A128" s="405"/>
      <c r="B128" s="405"/>
      <c r="C128" s="405"/>
      <c r="D128" s="405"/>
      <c r="E128" s="405"/>
      <c r="F128" s="405"/>
      <c r="G128" s="405"/>
      <c r="H128" s="405"/>
      <c r="I128" s="405"/>
      <c r="J128" s="405"/>
    </row>
    <row r="129" spans="1:10" ht="16" thickBot="1" x14ac:dyDescent="0.4">
      <c r="A129" s="406" t="s">
        <v>183</v>
      </c>
      <c r="B129" s="406"/>
      <c r="C129" s="407" t="s">
        <v>252</v>
      </c>
      <c r="D129" s="408"/>
      <c r="E129" s="408"/>
      <c r="F129" s="408"/>
      <c r="G129" s="408"/>
      <c r="H129" s="408"/>
      <c r="I129" s="408"/>
      <c r="J129" s="409"/>
    </row>
    <row r="130" spans="1:10" ht="15" thickBot="1" x14ac:dyDescent="0.4">
      <c r="A130" s="410"/>
      <c r="B130" s="410"/>
      <c r="C130" s="410"/>
      <c r="D130" s="410"/>
      <c r="E130" s="410"/>
      <c r="F130" s="410"/>
      <c r="G130" s="410"/>
      <c r="H130" s="410"/>
      <c r="I130" s="410"/>
      <c r="J130" s="410"/>
    </row>
    <row r="131" spans="1:10" ht="15" thickBot="1" x14ac:dyDescent="0.4">
      <c r="A131" s="411" t="s">
        <v>68</v>
      </c>
      <c r="B131" s="411"/>
      <c r="C131" s="412"/>
      <c r="D131" s="183" t="s">
        <v>46</v>
      </c>
      <c r="F131" s="413" t="s">
        <v>69</v>
      </c>
      <c r="G131" s="413"/>
      <c r="H131" s="414"/>
      <c r="I131" s="183" t="s">
        <v>49</v>
      </c>
    </row>
    <row r="132" spans="1:10" x14ac:dyDescent="0.35">
      <c r="A132" s="410"/>
      <c r="B132" s="410"/>
      <c r="C132" s="410"/>
      <c r="D132" s="410"/>
      <c r="E132" s="410"/>
      <c r="F132" s="410"/>
      <c r="G132" s="410"/>
      <c r="H132" s="410"/>
      <c r="I132" s="410"/>
      <c r="J132" s="410"/>
    </row>
    <row r="133" spans="1:10" ht="16" thickBot="1" x14ac:dyDescent="0.4">
      <c r="A133" s="415" t="s">
        <v>184</v>
      </c>
      <c r="B133" s="415"/>
      <c r="C133" s="415"/>
      <c r="D133" s="415"/>
      <c r="E133" s="415"/>
      <c r="F133" s="415"/>
      <c r="G133" s="415"/>
      <c r="H133" s="415"/>
      <c r="I133" s="415"/>
      <c r="J133" s="415"/>
    </row>
    <row r="134" spans="1:10" x14ac:dyDescent="0.35">
      <c r="A134" s="416" t="s">
        <v>378</v>
      </c>
      <c r="B134" s="417"/>
      <c r="C134" s="417"/>
      <c r="D134" s="417"/>
      <c r="E134" s="417"/>
      <c r="F134" s="417"/>
      <c r="G134" s="417"/>
      <c r="H134" s="417"/>
      <c r="I134" s="417"/>
      <c r="J134" s="418"/>
    </row>
    <row r="135" spans="1:10" x14ac:dyDescent="0.35">
      <c r="A135" s="419"/>
      <c r="B135" s="420"/>
      <c r="C135" s="420"/>
      <c r="D135" s="420"/>
      <c r="E135" s="420"/>
      <c r="F135" s="420"/>
      <c r="G135" s="420"/>
      <c r="H135" s="420"/>
      <c r="I135" s="420"/>
      <c r="J135" s="421"/>
    </row>
    <row r="136" spans="1:10" x14ac:dyDescent="0.35">
      <c r="A136" s="419"/>
      <c r="B136" s="420"/>
      <c r="C136" s="420"/>
      <c r="D136" s="420"/>
      <c r="E136" s="420"/>
      <c r="F136" s="420"/>
      <c r="G136" s="420"/>
      <c r="H136" s="420"/>
      <c r="I136" s="420"/>
      <c r="J136" s="421"/>
    </row>
    <row r="137" spans="1:10" x14ac:dyDescent="0.35">
      <c r="A137" s="419"/>
      <c r="B137" s="420"/>
      <c r="C137" s="420"/>
      <c r="D137" s="420"/>
      <c r="E137" s="420"/>
      <c r="F137" s="420"/>
      <c r="G137" s="420"/>
      <c r="H137" s="420"/>
      <c r="I137" s="420"/>
      <c r="J137" s="421"/>
    </row>
    <row r="138" spans="1:10" x14ac:dyDescent="0.35">
      <c r="A138" s="419"/>
      <c r="B138" s="420"/>
      <c r="C138" s="420"/>
      <c r="D138" s="420"/>
      <c r="E138" s="420"/>
      <c r="F138" s="420"/>
      <c r="G138" s="420"/>
      <c r="H138" s="420"/>
      <c r="I138" s="420"/>
      <c r="J138" s="421"/>
    </row>
    <row r="139" spans="1:10" x14ac:dyDescent="0.35">
      <c r="A139" s="419"/>
      <c r="B139" s="420"/>
      <c r="C139" s="420"/>
      <c r="D139" s="420"/>
      <c r="E139" s="420"/>
      <c r="F139" s="420"/>
      <c r="G139" s="420"/>
      <c r="H139" s="420"/>
      <c r="I139" s="420"/>
      <c r="J139" s="421"/>
    </row>
    <row r="140" spans="1:10" x14ac:dyDescent="0.35">
      <c r="A140" s="419"/>
      <c r="B140" s="420"/>
      <c r="C140" s="420"/>
      <c r="D140" s="420"/>
      <c r="E140" s="420"/>
      <c r="F140" s="420"/>
      <c r="G140" s="420"/>
      <c r="H140" s="420"/>
      <c r="I140" s="420"/>
      <c r="J140" s="421"/>
    </row>
    <row r="141" spans="1:10" x14ac:dyDescent="0.35">
      <c r="A141" s="419"/>
      <c r="B141" s="420"/>
      <c r="C141" s="420"/>
      <c r="D141" s="420"/>
      <c r="E141" s="420"/>
      <c r="F141" s="420"/>
      <c r="G141" s="420"/>
      <c r="H141" s="420"/>
      <c r="I141" s="420"/>
      <c r="J141" s="421"/>
    </row>
    <row r="142" spans="1:10" x14ac:dyDescent="0.35">
      <c r="A142" s="419"/>
      <c r="B142" s="420"/>
      <c r="C142" s="420"/>
      <c r="D142" s="420"/>
      <c r="E142" s="420"/>
      <c r="F142" s="420"/>
      <c r="G142" s="420"/>
      <c r="H142" s="420"/>
      <c r="I142" s="420"/>
      <c r="J142" s="421"/>
    </row>
    <row r="143" spans="1:10" ht="15" thickBot="1" x14ac:dyDescent="0.4">
      <c r="A143" s="422"/>
      <c r="B143" s="423"/>
      <c r="C143" s="423"/>
      <c r="D143" s="423"/>
      <c r="E143" s="423"/>
      <c r="F143" s="423"/>
      <c r="G143" s="423"/>
      <c r="H143" s="423"/>
      <c r="I143" s="423"/>
      <c r="J143" s="424"/>
    </row>
    <row r="144" spans="1:10" x14ac:dyDescent="0.35">
      <c r="A144" s="425"/>
      <c r="B144" s="425"/>
      <c r="C144" s="425"/>
      <c r="D144" s="425"/>
      <c r="E144" s="425"/>
      <c r="F144" s="425"/>
      <c r="G144" s="425"/>
      <c r="H144" s="425"/>
      <c r="I144" s="425"/>
      <c r="J144" s="425"/>
    </row>
    <row r="145" spans="1:10" ht="16" thickBot="1" x14ac:dyDescent="0.4">
      <c r="A145" s="415" t="s">
        <v>29</v>
      </c>
      <c r="B145" s="415"/>
      <c r="C145" s="415"/>
      <c r="D145" s="415"/>
      <c r="E145" s="415"/>
      <c r="F145" s="415"/>
      <c r="G145" s="415"/>
      <c r="H145" s="415"/>
      <c r="I145" s="415"/>
      <c r="J145" s="415"/>
    </row>
    <row r="146" spans="1:10" x14ac:dyDescent="0.35">
      <c r="A146" s="416" t="s">
        <v>253</v>
      </c>
      <c r="B146" s="417"/>
      <c r="C146" s="417"/>
      <c r="D146" s="417"/>
      <c r="E146" s="417"/>
      <c r="F146" s="417"/>
      <c r="G146" s="417"/>
      <c r="H146" s="417"/>
      <c r="I146" s="417"/>
      <c r="J146" s="418"/>
    </row>
    <row r="147" spans="1:10" x14ac:dyDescent="0.35">
      <c r="A147" s="419"/>
      <c r="B147" s="420"/>
      <c r="C147" s="420"/>
      <c r="D147" s="420"/>
      <c r="E147" s="420"/>
      <c r="F147" s="420"/>
      <c r="G147" s="420"/>
      <c r="H147" s="420"/>
      <c r="I147" s="420"/>
      <c r="J147" s="421"/>
    </row>
    <row r="148" spans="1:10" x14ac:dyDescent="0.35">
      <c r="A148" s="419"/>
      <c r="B148" s="420"/>
      <c r="C148" s="420"/>
      <c r="D148" s="420"/>
      <c r="E148" s="420"/>
      <c r="F148" s="420"/>
      <c r="G148" s="420"/>
      <c r="H148" s="420"/>
      <c r="I148" s="420"/>
      <c r="J148" s="421"/>
    </row>
    <row r="149" spans="1:10" x14ac:dyDescent="0.35">
      <c r="A149" s="419"/>
      <c r="B149" s="420"/>
      <c r="C149" s="420"/>
      <c r="D149" s="420"/>
      <c r="E149" s="420"/>
      <c r="F149" s="420"/>
      <c r="G149" s="420"/>
      <c r="H149" s="420"/>
      <c r="I149" s="420"/>
      <c r="J149" s="421"/>
    </row>
    <row r="150" spans="1:10" ht="15" thickBot="1" x14ac:dyDescent="0.4">
      <c r="A150" s="422"/>
      <c r="B150" s="423"/>
      <c r="C150" s="423"/>
      <c r="D150" s="423"/>
      <c r="E150" s="423"/>
      <c r="F150" s="423"/>
      <c r="G150" s="423"/>
      <c r="H150" s="423"/>
      <c r="I150" s="423"/>
      <c r="J150" s="424"/>
    </row>
    <row r="151" spans="1:10" x14ac:dyDescent="0.35">
      <c r="A151" s="425"/>
      <c r="B151" s="425"/>
      <c r="C151" s="425"/>
      <c r="D151" s="425"/>
      <c r="E151" s="425"/>
      <c r="F151" s="425"/>
      <c r="G151" s="425"/>
      <c r="H151" s="425"/>
      <c r="I151" s="425"/>
      <c r="J151" s="425"/>
    </row>
    <row r="152" spans="1:10" ht="16" thickBot="1" x14ac:dyDescent="0.4">
      <c r="A152" s="415" t="s">
        <v>27</v>
      </c>
      <c r="B152" s="415"/>
      <c r="C152" s="415"/>
      <c r="D152" s="415"/>
      <c r="E152" s="415"/>
      <c r="F152" s="415"/>
      <c r="G152" s="415"/>
      <c r="H152" s="415"/>
      <c r="I152" s="415"/>
      <c r="J152" s="415"/>
    </row>
    <row r="153" spans="1:10" ht="15" thickBot="1" x14ac:dyDescent="0.4">
      <c r="A153" s="426" t="s">
        <v>251</v>
      </c>
      <c r="B153" s="427"/>
      <c r="C153" s="427"/>
      <c r="D153" s="427"/>
      <c r="E153" s="427"/>
      <c r="F153" s="427"/>
      <c r="G153" s="427"/>
      <c r="H153" s="427"/>
      <c r="I153" s="427"/>
      <c r="J153" s="428"/>
    </row>
    <row r="154" spans="1:10" x14ac:dyDescent="0.35">
      <c r="A154" s="425"/>
      <c r="B154" s="425"/>
      <c r="C154" s="425"/>
      <c r="D154" s="425"/>
      <c r="E154" s="425"/>
      <c r="F154" s="425"/>
      <c r="G154" s="425"/>
      <c r="H154" s="425"/>
      <c r="I154" s="425"/>
      <c r="J154" s="425"/>
    </row>
    <row r="155" spans="1:10" ht="45.65" customHeight="1" thickBot="1" x14ac:dyDescent="0.4">
      <c r="A155" s="394" t="s">
        <v>185</v>
      </c>
      <c r="B155" s="394"/>
      <c r="C155" s="394"/>
      <c r="D155" s="394"/>
      <c r="E155" s="394"/>
      <c r="F155" s="394"/>
      <c r="G155" s="394"/>
      <c r="H155" s="394"/>
      <c r="I155" s="394"/>
      <c r="J155" s="394"/>
    </row>
    <row r="156" spans="1:10" x14ac:dyDescent="0.35">
      <c r="A156" s="435" t="s">
        <v>275</v>
      </c>
      <c r="B156" s="472"/>
      <c r="C156" s="472"/>
      <c r="D156" s="472"/>
      <c r="E156" s="472"/>
      <c r="F156" s="472"/>
      <c r="G156" s="472"/>
      <c r="H156" s="472"/>
      <c r="I156" s="472"/>
      <c r="J156" s="473"/>
    </row>
    <row r="157" spans="1:10" x14ac:dyDescent="0.35">
      <c r="A157" s="474"/>
      <c r="B157" s="475"/>
      <c r="C157" s="475"/>
      <c r="D157" s="475"/>
      <c r="E157" s="475"/>
      <c r="F157" s="475"/>
      <c r="G157" s="475"/>
      <c r="H157" s="475"/>
      <c r="I157" s="475"/>
      <c r="J157" s="476"/>
    </row>
    <row r="158" spans="1:10" x14ac:dyDescent="0.35">
      <c r="A158" s="474"/>
      <c r="B158" s="475"/>
      <c r="C158" s="475"/>
      <c r="D158" s="475"/>
      <c r="E158" s="475"/>
      <c r="F158" s="475"/>
      <c r="G158" s="475"/>
      <c r="H158" s="475"/>
      <c r="I158" s="475"/>
      <c r="J158" s="476"/>
    </row>
    <row r="159" spans="1:10" x14ac:dyDescent="0.35">
      <c r="A159" s="474"/>
      <c r="B159" s="475"/>
      <c r="C159" s="475"/>
      <c r="D159" s="475"/>
      <c r="E159" s="475"/>
      <c r="F159" s="475"/>
      <c r="G159" s="475"/>
      <c r="H159" s="475"/>
      <c r="I159" s="475"/>
      <c r="J159" s="476"/>
    </row>
    <row r="160" spans="1:10" x14ac:dyDescent="0.35">
      <c r="A160" s="474"/>
      <c r="B160" s="475"/>
      <c r="C160" s="475"/>
      <c r="D160" s="475"/>
      <c r="E160" s="475"/>
      <c r="F160" s="475"/>
      <c r="G160" s="475"/>
      <c r="H160" s="475"/>
      <c r="I160" s="475"/>
      <c r="J160" s="476"/>
    </row>
    <row r="161" spans="1:10" x14ac:dyDescent="0.35">
      <c r="A161" s="474"/>
      <c r="B161" s="475"/>
      <c r="C161" s="475"/>
      <c r="D161" s="475"/>
      <c r="E161" s="475"/>
      <c r="F161" s="475"/>
      <c r="G161" s="475"/>
      <c r="H161" s="475"/>
      <c r="I161" s="475"/>
      <c r="J161" s="476"/>
    </row>
    <row r="162" spans="1:10" x14ac:dyDescent="0.35">
      <c r="A162" s="474"/>
      <c r="B162" s="475"/>
      <c r="C162" s="475"/>
      <c r="D162" s="475"/>
      <c r="E162" s="475"/>
      <c r="F162" s="475"/>
      <c r="G162" s="475"/>
      <c r="H162" s="475"/>
      <c r="I162" s="475"/>
      <c r="J162" s="476"/>
    </row>
    <row r="163" spans="1:10" x14ac:dyDescent="0.35">
      <c r="A163" s="474"/>
      <c r="B163" s="475"/>
      <c r="C163" s="475"/>
      <c r="D163" s="475"/>
      <c r="E163" s="475"/>
      <c r="F163" s="475"/>
      <c r="G163" s="475"/>
      <c r="H163" s="475"/>
      <c r="I163" s="475"/>
      <c r="J163" s="476"/>
    </row>
    <row r="164" spans="1:10" x14ac:dyDescent="0.35">
      <c r="A164" s="474"/>
      <c r="B164" s="475"/>
      <c r="C164" s="475"/>
      <c r="D164" s="475"/>
      <c r="E164" s="475"/>
      <c r="F164" s="475"/>
      <c r="G164" s="475"/>
      <c r="H164" s="475"/>
      <c r="I164" s="475"/>
      <c r="J164" s="476"/>
    </row>
    <row r="165" spans="1:10" x14ac:dyDescent="0.35">
      <c r="A165" s="474"/>
      <c r="B165" s="475"/>
      <c r="C165" s="475"/>
      <c r="D165" s="475"/>
      <c r="E165" s="475"/>
      <c r="F165" s="475"/>
      <c r="G165" s="475"/>
      <c r="H165" s="475"/>
      <c r="I165" s="475"/>
      <c r="J165" s="476"/>
    </row>
    <row r="166" spans="1:10" x14ac:dyDescent="0.35">
      <c r="A166" s="474"/>
      <c r="B166" s="475"/>
      <c r="C166" s="475"/>
      <c r="D166" s="475"/>
      <c r="E166" s="475"/>
      <c r="F166" s="475"/>
      <c r="G166" s="475"/>
      <c r="H166" s="475"/>
      <c r="I166" s="475"/>
      <c r="J166" s="476"/>
    </row>
    <row r="167" spans="1:10" ht="15" thickBot="1" x14ac:dyDescent="0.4">
      <c r="A167" s="477"/>
      <c r="B167" s="478"/>
      <c r="C167" s="478"/>
      <c r="D167" s="478"/>
      <c r="E167" s="478"/>
      <c r="F167" s="478"/>
      <c r="G167" s="478"/>
      <c r="H167" s="478"/>
      <c r="I167" s="478"/>
      <c r="J167" s="479"/>
    </row>
    <row r="168" spans="1:10" ht="15" thickBot="1" x14ac:dyDescent="0.4">
      <c r="A168" s="432"/>
      <c r="B168" s="433"/>
      <c r="C168" s="433"/>
      <c r="D168" s="433"/>
      <c r="E168" s="433"/>
      <c r="F168" s="433"/>
      <c r="G168" s="433"/>
      <c r="H168" s="433"/>
      <c r="I168" s="433"/>
      <c r="J168" s="434"/>
    </row>
    <row r="169" spans="1:10" ht="18.5" x14ac:dyDescent="0.45">
      <c r="A169" s="404" t="s">
        <v>188</v>
      </c>
      <c r="B169" s="404"/>
      <c r="C169" s="404"/>
      <c r="D169" s="404"/>
      <c r="E169" s="404"/>
      <c r="F169" s="404"/>
      <c r="G169" s="404"/>
      <c r="H169" s="404"/>
      <c r="I169" s="404"/>
      <c r="J169" s="404"/>
    </row>
    <row r="170" spans="1:10" ht="15" thickBot="1" x14ac:dyDescent="0.4">
      <c r="A170" s="405"/>
      <c r="B170" s="405"/>
      <c r="C170" s="405"/>
      <c r="D170" s="405"/>
      <c r="E170" s="405"/>
      <c r="F170" s="405"/>
      <c r="G170" s="405"/>
      <c r="H170" s="405"/>
      <c r="I170" s="405"/>
      <c r="J170" s="405"/>
    </row>
    <row r="171" spans="1:10" ht="16" thickBot="1" x14ac:dyDescent="0.4">
      <c r="A171" s="406" t="s">
        <v>183</v>
      </c>
      <c r="B171" s="406"/>
      <c r="C171" s="407" t="s">
        <v>272</v>
      </c>
      <c r="D171" s="408"/>
      <c r="E171" s="408"/>
      <c r="F171" s="408"/>
      <c r="G171" s="408"/>
      <c r="H171" s="408"/>
      <c r="I171" s="408"/>
      <c r="J171" s="409"/>
    </row>
    <row r="172" spans="1:10" ht="15" thickBot="1" x14ac:dyDescent="0.4">
      <c r="A172" s="410"/>
      <c r="B172" s="410"/>
      <c r="C172" s="410"/>
      <c r="D172" s="410"/>
      <c r="E172" s="410"/>
      <c r="F172" s="410"/>
      <c r="G172" s="410"/>
      <c r="H172" s="410"/>
      <c r="I172" s="410"/>
      <c r="J172" s="410"/>
    </row>
    <row r="173" spans="1:10" ht="15" thickBot="1" x14ac:dyDescent="0.4">
      <c r="A173" s="411" t="s">
        <v>68</v>
      </c>
      <c r="B173" s="411"/>
      <c r="C173" s="412"/>
      <c r="D173" s="183" t="s">
        <v>46</v>
      </c>
      <c r="F173" s="413" t="s">
        <v>69</v>
      </c>
      <c r="G173" s="413"/>
      <c r="H173" s="414"/>
      <c r="I173" s="183" t="s">
        <v>49</v>
      </c>
    </row>
    <row r="174" spans="1:10" x14ac:dyDescent="0.35">
      <c r="A174" s="410"/>
      <c r="B174" s="410"/>
      <c r="C174" s="410"/>
      <c r="D174" s="410"/>
      <c r="E174" s="410"/>
      <c r="F174" s="410"/>
      <c r="G174" s="410"/>
      <c r="H174" s="410"/>
      <c r="I174" s="410"/>
      <c r="J174" s="410"/>
    </row>
    <row r="175" spans="1:10" ht="16" thickBot="1" x14ac:dyDescent="0.4">
      <c r="A175" s="415" t="s">
        <v>184</v>
      </c>
      <c r="B175" s="415"/>
      <c r="C175" s="415"/>
      <c r="D175" s="415"/>
      <c r="E175" s="415"/>
      <c r="F175" s="415"/>
      <c r="G175" s="415"/>
      <c r="H175" s="415"/>
      <c r="I175" s="415"/>
      <c r="J175" s="415"/>
    </row>
    <row r="176" spans="1:10" x14ac:dyDescent="0.35">
      <c r="A176" s="416" t="s">
        <v>273</v>
      </c>
      <c r="B176" s="417"/>
      <c r="C176" s="417"/>
      <c r="D176" s="417"/>
      <c r="E176" s="417"/>
      <c r="F176" s="417"/>
      <c r="G176" s="417"/>
      <c r="H176" s="417"/>
      <c r="I176" s="417"/>
      <c r="J176" s="418"/>
    </row>
    <row r="177" spans="1:10" x14ac:dyDescent="0.35">
      <c r="A177" s="419"/>
      <c r="B177" s="420"/>
      <c r="C177" s="420"/>
      <c r="D177" s="420"/>
      <c r="E177" s="420"/>
      <c r="F177" s="420"/>
      <c r="G177" s="420"/>
      <c r="H177" s="420"/>
      <c r="I177" s="420"/>
      <c r="J177" s="421"/>
    </row>
    <row r="178" spans="1:10" x14ac:dyDescent="0.35">
      <c r="A178" s="419"/>
      <c r="B178" s="420"/>
      <c r="C178" s="420"/>
      <c r="D178" s="420"/>
      <c r="E178" s="420"/>
      <c r="F178" s="420"/>
      <c r="G178" s="420"/>
      <c r="H178" s="420"/>
      <c r="I178" s="420"/>
      <c r="J178" s="421"/>
    </row>
    <row r="179" spans="1:10" x14ac:dyDescent="0.35">
      <c r="A179" s="419"/>
      <c r="B179" s="420"/>
      <c r="C179" s="420"/>
      <c r="D179" s="420"/>
      <c r="E179" s="420"/>
      <c r="F179" s="420"/>
      <c r="G179" s="420"/>
      <c r="H179" s="420"/>
      <c r="I179" s="420"/>
      <c r="J179" s="421"/>
    </row>
    <row r="180" spans="1:10" x14ac:dyDescent="0.35">
      <c r="A180" s="419"/>
      <c r="B180" s="420"/>
      <c r="C180" s="420"/>
      <c r="D180" s="420"/>
      <c r="E180" s="420"/>
      <c r="F180" s="420"/>
      <c r="G180" s="420"/>
      <c r="H180" s="420"/>
      <c r="I180" s="420"/>
      <c r="J180" s="421"/>
    </row>
    <row r="181" spans="1:10" x14ac:dyDescent="0.35">
      <c r="A181" s="419"/>
      <c r="B181" s="420"/>
      <c r="C181" s="420"/>
      <c r="D181" s="420"/>
      <c r="E181" s="420"/>
      <c r="F181" s="420"/>
      <c r="G181" s="420"/>
      <c r="H181" s="420"/>
      <c r="I181" s="420"/>
      <c r="J181" s="421"/>
    </row>
    <row r="182" spans="1:10" x14ac:dyDescent="0.35">
      <c r="A182" s="419"/>
      <c r="B182" s="420"/>
      <c r="C182" s="420"/>
      <c r="D182" s="420"/>
      <c r="E182" s="420"/>
      <c r="F182" s="420"/>
      <c r="G182" s="420"/>
      <c r="H182" s="420"/>
      <c r="I182" s="420"/>
      <c r="J182" s="421"/>
    </row>
    <row r="183" spans="1:10" x14ac:dyDescent="0.35">
      <c r="A183" s="419"/>
      <c r="B183" s="420"/>
      <c r="C183" s="420"/>
      <c r="D183" s="420"/>
      <c r="E183" s="420"/>
      <c r="F183" s="420"/>
      <c r="G183" s="420"/>
      <c r="H183" s="420"/>
      <c r="I183" s="420"/>
      <c r="J183" s="421"/>
    </row>
    <row r="184" spans="1:10" x14ac:dyDescent="0.35">
      <c r="A184" s="419"/>
      <c r="B184" s="420"/>
      <c r="C184" s="420"/>
      <c r="D184" s="420"/>
      <c r="E184" s="420"/>
      <c r="F184" s="420"/>
      <c r="G184" s="420"/>
      <c r="H184" s="420"/>
      <c r="I184" s="420"/>
      <c r="J184" s="421"/>
    </row>
    <row r="185" spans="1:10" ht="15" thickBot="1" x14ac:dyDescent="0.4">
      <c r="A185" s="422"/>
      <c r="B185" s="423"/>
      <c r="C185" s="423"/>
      <c r="D185" s="423"/>
      <c r="E185" s="423"/>
      <c r="F185" s="423"/>
      <c r="G185" s="423"/>
      <c r="H185" s="423"/>
      <c r="I185" s="423"/>
      <c r="J185" s="424"/>
    </row>
    <row r="186" spans="1:10" x14ac:dyDescent="0.35">
      <c r="A186" s="425"/>
      <c r="B186" s="425"/>
      <c r="C186" s="425"/>
      <c r="D186" s="425"/>
      <c r="E186" s="425"/>
      <c r="F186" s="425"/>
      <c r="G186" s="425"/>
      <c r="H186" s="425"/>
      <c r="I186" s="425"/>
      <c r="J186" s="425"/>
    </row>
    <row r="187" spans="1:10" ht="16" thickBot="1" x14ac:dyDescent="0.4">
      <c r="A187" s="415" t="s">
        <v>29</v>
      </c>
      <c r="B187" s="415"/>
      <c r="C187" s="415"/>
      <c r="D187" s="415"/>
      <c r="E187" s="415"/>
      <c r="F187" s="415"/>
      <c r="G187" s="415"/>
      <c r="H187" s="415"/>
      <c r="I187" s="415"/>
      <c r="J187" s="415"/>
    </row>
    <row r="188" spans="1:10" x14ac:dyDescent="0.35">
      <c r="A188" s="416" t="s">
        <v>341</v>
      </c>
      <c r="B188" s="417"/>
      <c r="C188" s="417"/>
      <c r="D188" s="417"/>
      <c r="E188" s="417"/>
      <c r="F188" s="417"/>
      <c r="G188" s="417"/>
      <c r="H188" s="417"/>
      <c r="I188" s="417"/>
      <c r="J188" s="418"/>
    </row>
    <row r="189" spans="1:10" x14ac:dyDescent="0.35">
      <c r="A189" s="419"/>
      <c r="B189" s="420"/>
      <c r="C189" s="420"/>
      <c r="D189" s="420"/>
      <c r="E189" s="420"/>
      <c r="F189" s="420"/>
      <c r="G189" s="420"/>
      <c r="H189" s="420"/>
      <c r="I189" s="420"/>
      <c r="J189" s="421"/>
    </row>
    <row r="190" spans="1:10" x14ac:dyDescent="0.35">
      <c r="A190" s="419"/>
      <c r="B190" s="420"/>
      <c r="C190" s="420"/>
      <c r="D190" s="420"/>
      <c r="E190" s="420"/>
      <c r="F190" s="420"/>
      <c r="G190" s="420"/>
      <c r="H190" s="420"/>
      <c r="I190" s="420"/>
      <c r="J190" s="421"/>
    </row>
    <row r="191" spans="1:10" x14ac:dyDescent="0.35">
      <c r="A191" s="419"/>
      <c r="B191" s="420"/>
      <c r="C191" s="420"/>
      <c r="D191" s="420"/>
      <c r="E191" s="420"/>
      <c r="F191" s="420"/>
      <c r="G191" s="420"/>
      <c r="H191" s="420"/>
      <c r="I191" s="420"/>
      <c r="J191" s="421"/>
    </row>
    <row r="192" spans="1:10" ht="15" thickBot="1" x14ac:dyDescent="0.4">
      <c r="A192" s="422"/>
      <c r="B192" s="423"/>
      <c r="C192" s="423"/>
      <c r="D192" s="423"/>
      <c r="E192" s="423"/>
      <c r="F192" s="423"/>
      <c r="G192" s="423"/>
      <c r="H192" s="423"/>
      <c r="I192" s="423"/>
      <c r="J192" s="424"/>
    </row>
    <row r="193" spans="1:10" x14ac:dyDescent="0.35">
      <c r="A193" s="425"/>
      <c r="B193" s="425"/>
      <c r="C193" s="425"/>
      <c r="D193" s="425"/>
      <c r="E193" s="425"/>
      <c r="F193" s="425"/>
      <c r="G193" s="425"/>
      <c r="H193" s="425"/>
      <c r="I193" s="425"/>
      <c r="J193" s="425"/>
    </row>
    <row r="194" spans="1:10" ht="16" thickBot="1" x14ac:dyDescent="0.4">
      <c r="A194" s="415" t="s">
        <v>27</v>
      </c>
      <c r="B194" s="415"/>
      <c r="C194" s="415"/>
      <c r="D194" s="415"/>
      <c r="E194" s="415"/>
      <c r="F194" s="415"/>
      <c r="G194" s="415"/>
      <c r="H194" s="415"/>
      <c r="I194" s="415"/>
      <c r="J194" s="415"/>
    </row>
    <row r="195" spans="1:10" ht="15" thickBot="1" x14ac:dyDescent="0.4">
      <c r="A195" s="426" t="s">
        <v>274</v>
      </c>
      <c r="B195" s="427"/>
      <c r="C195" s="427"/>
      <c r="D195" s="427"/>
      <c r="E195" s="427"/>
      <c r="F195" s="427"/>
      <c r="G195" s="427"/>
      <c r="H195" s="427"/>
      <c r="I195" s="427"/>
      <c r="J195" s="428"/>
    </row>
    <row r="196" spans="1:10" x14ac:dyDescent="0.35">
      <c r="A196" s="425"/>
      <c r="B196" s="425"/>
      <c r="C196" s="425"/>
      <c r="D196" s="425"/>
      <c r="E196" s="425"/>
      <c r="F196" s="425"/>
      <c r="G196" s="425"/>
      <c r="H196" s="425"/>
      <c r="I196" s="425"/>
      <c r="J196" s="425"/>
    </row>
    <row r="197" spans="1:10" ht="46" customHeight="1" thickBot="1" x14ac:dyDescent="0.4">
      <c r="A197" s="394" t="s">
        <v>185</v>
      </c>
      <c r="B197" s="394"/>
      <c r="C197" s="394"/>
      <c r="D197" s="394"/>
      <c r="E197" s="394"/>
      <c r="F197" s="394"/>
      <c r="G197" s="394"/>
      <c r="H197" s="394"/>
      <c r="I197" s="394"/>
      <c r="J197" s="394"/>
    </row>
    <row r="198" spans="1:10" x14ac:dyDescent="0.35">
      <c r="A198" s="435" t="s">
        <v>289</v>
      </c>
      <c r="B198" s="436"/>
      <c r="C198" s="436"/>
      <c r="D198" s="436"/>
      <c r="E198" s="436"/>
      <c r="F198" s="436"/>
      <c r="G198" s="436"/>
      <c r="H198" s="436"/>
      <c r="I198" s="436"/>
      <c r="J198" s="437"/>
    </row>
    <row r="199" spans="1:10" x14ac:dyDescent="0.35">
      <c r="A199" s="438"/>
      <c r="B199" s="439"/>
      <c r="C199" s="439"/>
      <c r="D199" s="439"/>
      <c r="E199" s="439"/>
      <c r="F199" s="439"/>
      <c r="G199" s="439"/>
      <c r="H199" s="439"/>
      <c r="I199" s="439"/>
      <c r="J199" s="440"/>
    </row>
    <row r="200" spans="1:10" x14ac:dyDescent="0.35">
      <c r="A200" s="438"/>
      <c r="B200" s="439"/>
      <c r="C200" s="439"/>
      <c r="D200" s="439"/>
      <c r="E200" s="439"/>
      <c r="F200" s="439"/>
      <c r="G200" s="439"/>
      <c r="H200" s="439"/>
      <c r="I200" s="439"/>
      <c r="J200" s="440"/>
    </row>
    <row r="201" spans="1:10" x14ac:dyDescent="0.35">
      <c r="A201" s="438"/>
      <c r="B201" s="439"/>
      <c r="C201" s="439"/>
      <c r="D201" s="439"/>
      <c r="E201" s="439"/>
      <c r="F201" s="439"/>
      <c r="G201" s="439"/>
      <c r="H201" s="439"/>
      <c r="I201" s="439"/>
      <c r="J201" s="440"/>
    </row>
    <row r="202" spans="1:10" x14ac:dyDescent="0.35">
      <c r="A202" s="438"/>
      <c r="B202" s="439"/>
      <c r="C202" s="439"/>
      <c r="D202" s="439"/>
      <c r="E202" s="439"/>
      <c r="F202" s="439"/>
      <c r="G202" s="439"/>
      <c r="H202" s="439"/>
      <c r="I202" s="439"/>
      <c r="J202" s="440"/>
    </row>
    <row r="203" spans="1:10" x14ac:dyDescent="0.35">
      <c r="A203" s="438"/>
      <c r="B203" s="439"/>
      <c r="C203" s="439"/>
      <c r="D203" s="439"/>
      <c r="E203" s="439"/>
      <c r="F203" s="439"/>
      <c r="G203" s="439"/>
      <c r="H203" s="439"/>
      <c r="I203" s="439"/>
      <c r="J203" s="440"/>
    </row>
    <row r="204" spans="1:10" x14ac:dyDescent="0.35">
      <c r="A204" s="438"/>
      <c r="B204" s="439"/>
      <c r="C204" s="439"/>
      <c r="D204" s="439"/>
      <c r="E204" s="439"/>
      <c r="F204" s="439"/>
      <c r="G204" s="439"/>
      <c r="H204" s="439"/>
      <c r="I204" s="439"/>
      <c r="J204" s="440"/>
    </row>
    <row r="205" spans="1:10" x14ac:dyDescent="0.35">
      <c r="A205" s="438"/>
      <c r="B205" s="439"/>
      <c r="C205" s="439"/>
      <c r="D205" s="439"/>
      <c r="E205" s="439"/>
      <c r="F205" s="439"/>
      <c r="G205" s="439"/>
      <c r="H205" s="439"/>
      <c r="I205" s="439"/>
      <c r="J205" s="440"/>
    </row>
    <row r="206" spans="1:10" x14ac:dyDescent="0.35">
      <c r="A206" s="438"/>
      <c r="B206" s="439"/>
      <c r="C206" s="439"/>
      <c r="D206" s="439"/>
      <c r="E206" s="439"/>
      <c r="F206" s="439"/>
      <c r="G206" s="439"/>
      <c r="H206" s="439"/>
      <c r="I206" s="439"/>
      <c r="J206" s="440"/>
    </row>
    <row r="207" spans="1:10" x14ac:dyDescent="0.35">
      <c r="A207" s="438"/>
      <c r="B207" s="439"/>
      <c r="C207" s="439"/>
      <c r="D207" s="439"/>
      <c r="E207" s="439"/>
      <c r="F207" s="439"/>
      <c r="G207" s="439"/>
      <c r="H207" s="439"/>
      <c r="I207" s="439"/>
      <c r="J207" s="440"/>
    </row>
    <row r="208" spans="1:10" x14ac:dyDescent="0.35">
      <c r="A208" s="438"/>
      <c r="B208" s="439"/>
      <c r="C208" s="439"/>
      <c r="D208" s="439"/>
      <c r="E208" s="439"/>
      <c r="F208" s="439"/>
      <c r="G208" s="439"/>
      <c r="H208" s="439"/>
      <c r="I208" s="439"/>
      <c r="J208" s="440"/>
    </row>
    <row r="209" spans="1:10" ht="15" thickBot="1" x14ac:dyDescent="0.4">
      <c r="A209" s="441"/>
      <c r="B209" s="442"/>
      <c r="C209" s="442"/>
      <c r="D209" s="442"/>
      <c r="E209" s="442"/>
      <c r="F209" s="442"/>
      <c r="G209" s="442"/>
      <c r="H209" s="442"/>
      <c r="I209" s="442"/>
      <c r="J209" s="443"/>
    </row>
    <row r="210" spans="1:10" ht="15" thickBot="1" x14ac:dyDescent="0.4">
      <c r="A210" s="432"/>
      <c r="B210" s="433"/>
      <c r="C210" s="433"/>
      <c r="D210" s="433"/>
      <c r="E210" s="433"/>
      <c r="F210" s="433"/>
      <c r="G210" s="433"/>
      <c r="H210" s="433"/>
      <c r="I210" s="433"/>
      <c r="J210" s="434"/>
    </row>
    <row r="211" spans="1:10" ht="18.5" x14ac:dyDescent="0.45">
      <c r="A211" s="404" t="s">
        <v>187</v>
      </c>
      <c r="B211" s="404"/>
      <c r="C211" s="404"/>
      <c r="D211" s="404"/>
      <c r="E211" s="404"/>
      <c r="F211" s="404"/>
      <c r="G211" s="404"/>
      <c r="H211" s="404"/>
      <c r="I211" s="404"/>
      <c r="J211" s="404"/>
    </row>
    <row r="212" spans="1:10" ht="15" thickBot="1" x14ac:dyDescent="0.4">
      <c r="A212" s="405"/>
      <c r="B212" s="405"/>
      <c r="C212" s="405"/>
      <c r="D212" s="405"/>
      <c r="E212" s="405"/>
      <c r="F212" s="405"/>
      <c r="G212" s="405"/>
      <c r="H212" s="405"/>
      <c r="I212" s="405"/>
      <c r="J212" s="405"/>
    </row>
    <row r="213" spans="1:10" ht="16" thickBot="1" x14ac:dyDescent="0.4">
      <c r="A213" s="406" t="s">
        <v>183</v>
      </c>
      <c r="B213" s="406"/>
      <c r="C213" s="407" t="s">
        <v>276</v>
      </c>
      <c r="D213" s="408"/>
      <c r="E213" s="408"/>
      <c r="F213" s="408"/>
      <c r="G213" s="408"/>
      <c r="H213" s="408"/>
      <c r="I213" s="408"/>
      <c r="J213" s="409"/>
    </row>
    <row r="214" spans="1:10" ht="15" thickBot="1" x14ac:dyDescent="0.4">
      <c r="A214" s="410"/>
      <c r="B214" s="410"/>
      <c r="C214" s="410"/>
      <c r="D214" s="410"/>
      <c r="E214" s="410"/>
      <c r="F214" s="410"/>
      <c r="G214" s="410"/>
      <c r="H214" s="410"/>
      <c r="I214" s="410"/>
      <c r="J214" s="410"/>
    </row>
    <row r="215" spans="1:10" ht="15" thickBot="1" x14ac:dyDescent="0.4">
      <c r="A215" s="411" t="s">
        <v>68</v>
      </c>
      <c r="B215" s="411"/>
      <c r="C215" s="412"/>
      <c r="D215" s="183" t="s">
        <v>46</v>
      </c>
      <c r="F215" s="413" t="s">
        <v>69</v>
      </c>
      <c r="G215" s="413"/>
      <c r="H215" s="414"/>
      <c r="I215" s="183" t="s">
        <v>49</v>
      </c>
    </row>
    <row r="216" spans="1:10" x14ac:dyDescent="0.35">
      <c r="A216" s="410"/>
      <c r="B216" s="410"/>
      <c r="C216" s="410"/>
      <c r="D216" s="410"/>
      <c r="E216" s="410"/>
      <c r="F216" s="410"/>
      <c r="G216" s="410"/>
      <c r="H216" s="410"/>
      <c r="I216" s="410"/>
      <c r="J216" s="410"/>
    </row>
    <row r="217" spans="1:10" ht="16" thickBot="1" x14ac:dyDescent="0.4">
      <c r="A217" s="415" t="s">
        <v>184</v>
      </c>
      <c r="B217" s="415"/>
      <c r="C217" s="415"/>
      <c r="D217" s="415"/>
      <c r="E217" s="415"/>
      <c r="F217" s="415"/>
      <c r="G217" s="415"/>
      <c r="H217" s="415"/>
      <c r="I217" s="415"/>
      <c r="J217" s="415"/>
    </row>
    <row r="218" spans="1:10" x14ac:dyDescent="0.35">
      <c r="A218" s="416" t="s">
        <v>388</v>
      </c>
      <c r="B218" s="417"/>
      <c r="C218" s="417"/>
      <c r="D218" s="417"/>
      <c r="E218" s="417"/>
      <c r="F218" s="417"/>
      <c r="G218" s="417"/>
      <c r="H218" s="417"/>
      <c r="I218" s="417"/>
      <c r="J218" s="418"/>
    </row>
    <row r="219" spans="1:10" x14ac:dyDescent="0.35">
      <c r="A219" s="419"/>
      <c r="B219" s="420"/>
      <c r="C219" s="420"/>
      <c r="D219" s="420"/>
      <c r="E219" s="420"/>
      <c r="F219" s="420"/>
      <c r="G219" s="420"/>
      <c r="H219" s="420"/>
      <c r="I219" s="420"/>
      <c r="J219" s="421"/>
    </row>
    <row r="220" spans="1:10" x14ac:dyDescent="0.35">
      <c r="A220" s="419"/>
      <c r="B220" s="420"/>
      <c r="C220" s="420"/>
      <c r="D220" s="420"/>
      <c r="E220" s="420"/>
      <c r="F220" s="420"/>
      <c r="G220" s="420"/>
      <c r="H220" s="420"/>
      <c r="I220" s="420"/>
      <c r="J220" s="421"/>
    </row>
    <row r="221" spans="1:10" x14ac:dyDescent="0.35">
      <c r="A221" s="419"/>
      <c r="B221" s="420"/>
      <c r="C221" s="420"/>
      <c r="D221" s="420"/>
      <c r="E221" s="420"/>
      <c r="F221" s="420"/>
      <c r="G221" s="420"/>
      <c r="H221" s="420"/>
      <c r="I221" s="420"/>
      <c r="J221" s="421"/>
    </row>
    <row r="222" spans="1:10" x14ac:dyDescent="0.35">
      <c r="A222" s="419"/>
      <c r="B222" s="420"/>
      <c r="C222" s="420"/>
      <c r="D222" s="420"/>
      <c r="E222" s="420"/>
      <c r="F222" s="420"/>
      <c r="G222" s="420"/>
      <c r="H222" s="420"/>
      <c r="I222" s="420"/>
      <c r="J222" s="421"/>
    </row>
    <row r="223" spans="1:10" x14ac:dyDescent="0.35">
      <c r="A223" s="419"/>
      <c r="B223" s="420"/>
      <c r="C223" s="420"/>
      <c r="D223" s="420"/>
      <c r="E223" s="420"/>
      <c r="F223" s="420"/>
      <c r="G223" s="420"/>
      <c r="H223" s="420"/>
      <c r="I223" s="420"/>
      <c r="J223" s="421"/>
    </row>
    <row r="224" spans="1:10" x14ac:dyDescent="0.35">
      <c r="A224" s="419"/>
      <c r="B224" s="420"/>
      <c r="C224" s="420"/>
      <c r="D224" s="420"/>
      <c r="E224" s="420"/>
      <c r="F224" s="420"/>
      <c r="G224" s="420"/>
      <c r="H224" s="420"/>
      <c r="I224" s="420"/>
      <c r="J224" s="421"/>
    </row>
    <row r="225" spans="1:10" x14ac:dyDescent="0.35">
      <c r="A225" s="419"/>
      <c r="B225" s="420"/>
      <c r="C225" s="420"/>
      <c r="D225" s="420"/>
      <c r="E225" s="420"/>
      <c r="F225" s="420"/>
      <c r="G225" s="420"/>
      <c r="H225" s="420"/>
      <c r="I225" s="420"/>
      <c r="J225" s="421"/>
    </row>
    <row r="226" spans="1:10" x14ac:dyDescent="0.35">
      <c r="A226" s="419"/>
      <c r="B226" s="420"/>
      <c r="C226" s="420"/>
      <c r="D226" s="420"/>
      <c r="E226" s="420"/>
      <c r="F226" s="420"/>
      <c r="G226" s="420"/>
      <c r="H226" s="420"/>
      <c r="I226" s="420"/>
      <c r="J226" s="421"/>
    </row>
    <row r="227" spans="1:10" ht="15" thickBot="1" x14ac:dyDescent="0.4">
      <c r="A227" s="422"/>
      <c r="B227" s="423"/>
      <c r="C227" s="423"/>
      <c r="D227" s="423"/>
      <c r="E227" s="423"/>
      <c r="F227" s="423"/>
      <c r="G227" s="423"/>
      <c r="H227" s="423"/>
      <c r="I227" s="423"/>
      <c r="J227" s="424"/>
    </row>
    <row r="228" spans="1:10" ht="25" customHeight="1" x14ac:dyDescent="0.35">
      <c r="A228" s="425"/>
      <c r="B228" s="425"/>
      <c r="C228" s="425"/>
      <c r="D228" s="425"/>
      <c r="E228" s="425"/>
      <c r="F228" s="425"/>
      <c r="G228" s="425"/>
      <c r="H228" s="425"/>
      <c r="I228" s="425"/>
      <c r="J228" s="425"/>
    </row>
    <row r="229" spans="1:10" ht="16" thickBot="1" x14ac:dyDescent="0.4">
      <c r="A229" s="415" t="s">
        <v>29</v>
      </c>
      <c r="B229" s="415"/>
      <c r="C229" s="415"/>
      <c r="D229" s="415"/>
      <c r="E229" s="415"/>
      <c r="F229" s="415"/>
      <c r="G229" s="415"/>
      <c r="H229" s="415"/>
      <c r="I229" s="415"/>
      <c r="J229" s="415"/>
    </row>
    <row r="230" spans="1:10" x14ac:dyDescent="0.35">
      <c r="A230" s="416" t="s">
        <v>277</v>
      </c>
      <c r="B230" s="417"/>
      <c r="C230" s="417"/>
      <c r="D230" s="417"/>
      <c r="E230" s="417"/>
      <c r="F230" s="417"/>
      <c r="G230" s="417"/>
      <c r="H230" s="417"/>
      <c r="I230" s="417"/>
      <c r="J230" s="418"/>
    </row>
    <row r="231" spans="1:10" x14ac:dyDescent="0.35">
      <c r="A231" s="419"/>
      <c r="B231" s="420"/>
      <c r="C231" s="420"/>
      <c r="D231" s="420"/>
      <c r="E231" s="420"/>
      <c r="F231" s="420"/>
      <c r="G231" s="420"/>
      <c r="H231" s="420"/>
      <c r="I231" s="420"/>
      <c r="J231" s="421"/>
    </row>
    <row r="232" spans="1:10" x14ac:dyDescent="0.35">
      <c r="A232" s="419"/>
      <c r="B232" s="420"/>
      <c r="C232" s="420"/>
      <c r="D232" s="420"/>
      <c r="E232" s="420"/>
      <c r="F232" s="420"/>
      <c r="G232" s="420"/>
      <c r="H232" s="420"/>
      <c r="I232" s="420"/>
      <c r="J232" s="421"/>
    </row>
    <row r="233" spans="1:10" x14ac:dyDescent="0.35">
      <c r="A233" s="419"/>
      <c r="B233" s="420"/>
      <c r="C233" s="420"/>
      <c r="D233" s="420"/>
      <c r="E233" s="420"/>
      <c r="F233" s="420"/>
      <c r="G233" s="420"/>
      <c r="H233" s="420"/>
      <c r="I233" s="420"/>
      <c r="J233" s="421"/>
    </row>
    <row r="234" spans="1:10" ht="15" thickBot="1" x14ac:dyDescent="0.4">
      <c r="A234" s="422"/>
      <c r="B234" s="423"/>
      <c r="C234" s="423"/>
      <c r="D234" s="423"/>
      <c r="E234" s="423"/>
      <c r="F234" s="423"/>
      <c r="G234" s="423"/>
      <c r="H234" s="423"/>
      <c r="I234" s="423"/>
      <c r="J234" s="424"/>
    </row>
    <row r="235" spans="1:10" x14ac:dyDescent="0.35">
      <c r="A235" s="425"/>
      <c r="B235" s="425"/>
      <c r="C235" s="425"/>
      <c r="D235" s="425"/>
      <c r="E235" s="425"/>
      <c r="F235" s="425"/>
      <c r="G235" s="425"/>
      <c r="H235" s="425"/>
      <c r="I235" s="425"/>
      <c r="J235" s="425"/>
    </row>
    <row r="236" spans="1:10" ht="16" thickBot="1" x14ac:dyDescent="0.4">
      <c r="A236" s="415" t="s">
        <v>27</v>
      </c>
      <c r="B236" s="415"/>
      <c r="C236" s="415"/>
      <c r="D236" s="415"/>
      <c r="E236" s="415"/>
      <c r="F236" s="415"/>
      <c r="G236" s="415"/>
      <c r="H236" s="415"/>
      <c r="I236" s="415"/>
      <c r="J236" s="415"/>
    </row>
    <row r="237" spans="1:10" ht="15" thickBot="1" x14ac:dyDescent="0.4">
      <c r="A237" s="426" t="s">
        <v>302</v>
      </c>
      <c r="B237" s="427"/>
      <c r="C237" s="427"/>
      <c r="D237" s="427"/>
      <c r="E237" s="427"/>
      <c r="F237" s="427"/>
      <c r="G237" s="427"/>
      <c r="H237" s="427"/>
      <c r="I237" s="427"/>
      <c r="J237" s="428"/>
    </row>
    <row r="238" spans="1:10" x14ac:dyDescent="0.35">
      <c r="A238" s="425"/>
      <c r="B238" s="425"/>
      <c r="C238" s="425"/>
      <c r="D238" s="425"/>
      <c r="E238" s="425"/>
      <c r="F238" s="425"/>
      <c r="G238" s="425"/>
      <c r="H238" s="425"/>
      <c r="I238" s="425"/>
      <c r="J238" s="425"/>
    </row>
    <row r="239" spans="1:10" ht="48.65" customHeight="1" thickBot="1" x14ac:dyDescent="0.4">
      <c r="A239" s="394" t="s">
        <v>185</v>
      </c>
      <c r="B239" s="394"/>
      <c r="C239" s="394"/>
      <c r="D239" s="394"/>
      <c r="E239" s="394"/>
      <c r="F239" s="394"/>
      <c r="G239" s="394"/>
      <c r="H239" s="394"/>
      <c r="I239" s="394"/>
      <c r="J239" s="394"/>
    </row>
    <row r="240" spans="1:10" x14ac:dyDescent="0.35">
      <c r="A240" s="435" t="s">
        <v>387</v>
      </c>
      <c r="B240" s="436"/>
      <c r="C240" s="436"/>
      <c r="D240" s="436"/>
      <c r="E240" s="436"/>
      <c r="F240" s="436"/>
      <c r="G240" s="436"/>
      <c r="H240" s="436"/>
      <c r="I240" s="436"/>
      <c r="J240" s="437"/>
    </row>
    <row r="241" spans="1:10" x14ac:dyDescent="0.35">
      <c r="A241" s="438"/>
      <c r="B241" s="439"/>
      <c r="C241" s="439"/>
      <c r="D241" s="439"/>
      <c r="E241" s="439"/>
      <c r="F241" s="439"/>
      <c r="G241" s="439"/>
      <c r="H241" s="439"/>
      <c r="I241" s="439"/>
      <c r="J241" s="440"/>
    </row>
    <row r="242" spans="1:10" x14ac:dyDescent="0.35">
      <c r="A242" s="438"/>
      <c r="B242" s="439"/>
      <c r="C242" s="439"/>
      <c r="D242" s="439"/>
      <c r="E242" s="439"/>
      <c r="F242" s="439"/>
      <c r="G242" s="439"/>
      <c r="H242" s="439"/>
      <c r="I242" s="439"/>
      <c r="J242" s="440"/>
    </row>
    <row r="243" spans="1:10" x14ac:dyDescent="0.35">
      <c r="A243" s="438"/>
      <c r="B243" s="439"/>
      <c r="C243" s="439"/>
      <c r="D243" s="439"/>
      <c r="E243" s="439"/>
      <c r="F243" s="439"/>
      <c r="G243" s="439"/>
      <c r="H243" s="439"/>
      <c r="I243" s="439"/>
      <c r="J243" s="440"/>
    </row>
    <row r="244" spans="1:10" x14ac:dyDescent="0.35">
      <c r="A244" s="438"/>
      <c r="B244" s="439"/>
      <c r="C244" s="439"/>
      <c r="D244" s="439"/>
      <c r="E244" s="439"/>
      <c r="F244" s="439"/>
      <c r="G244" s="439"/>
      <c r="H244" s="439"/>
      <c r="I244" s="439"/>
      <c r="J244" s="440"/>
    </row>
    <row r="245" spans="1:10" x14ac:dyDescent="0.35">
      <c r="A245" s="438"/>
      <c r="B245" s="439"/>
      <c r="C245" s="439"/>
      <c r="D245" s="439"/>
      <c r="E245" s="439"/>
      <c r="F245" s="439"/>
      <c r="G245" s="439"/>
      <c r="H245" s="439"/>
      <c r="I245" s="439"/>
      <c r="J245" s="440"/>
    </row>
    <row r="246" spans="1:10" x14ac:dyDescent="0.35">
      <c r="A246" s="438"/>
      <c r="B246" s="439"/>
      <c r="C246" s="439"/>
      <c r="D246" s="439"/>
      <c r="E246" s="439"/>
      <c r="F246" s="439"/>
      <c r="G246" s="439"/>
      <c r="H246" s="439"/>
      <c r="I246" s="439"/>
      <c r="J246" s="440"/>
    </row>
    <row r="247" spans="1:10" x14ac:dyDescent="0.35">
      <c r="A247" s="438"/>
      <c r="B247" s="439"/>
      <c r="C247" s="439"/>
      <c r="D247" s="439"/>
      <c r="E247" s="439"/>
      <c r="F247" s="439"/>
      <c r="G247" s="439"/>
      <c r="H247" s="439"/>
      <c r="I247" s="439"/>
      <c r="J247" s="440"/>
    </row>
    <row r="248" spans="1:10" x14ac:dyDescent="0.35">
      <c r="A248" s="438"/>
      <c r="B248" s="439"/>
      <c r="C248" s="439"/>
      <c r="D248" s="439"/>
      <c r="E248" s="439"/>
      <c r="F248" s="439"/>
      <c r="G248" s="439"/>
      <c r="H248" s="439"/>
      <c r="I248" s="439"/>
      <c r="J248" s="440"/>
    </row>
    <row r="249" spans="1:10" x14ac:dyDescent="0.35">
      <c r="A249" s="438"/>
      <c r="B249" s="439"/>
      <c r="C249" s="439"/>
      <c r="D249" s="439"/>
      <c r="E249" s="439"/>
      <c r="F249" s="439"/>
      <c r="G249" s="439"/>
      <c r="H249" s="439"/>
      <c r="I249" s="439"/>
      <c r="J249" s="440"/>
    </row>
    <row r="250" spans="1:10" x14ac:dyDescent="0.35">
      <c r="A250" s="438"/>
      <c r="B250" s="439"/>
      <c r="C250" s="439"/>
      <c r="D250" s="439"/>
      <c r="E250" s="439"/>
      <c r="F250" s="439"/>
      <c r="G250" s="439"/>
      <c r="H250" s="439"/>
      <c r="I250" s="439"/>
      <c r="J250" s="440"/>
    </row>
    <row r="251" spans="1:10" ht="15" thickBot="1" x14ac:dyDescent="0.4">
      <c r="A251" s="441"/>
      <c r="B251" s="442"/>
      <c r="C251" s="442"/>
      <c r="D251" s="442"/>
      <c r="E251" s="442"/>
      <c r="F251" s="442"/>
      <c r="G251" s="442"/>
      <c r="H251" s="442"/>
      <c r="I251" s="442"/>
      <c r="J251" s="443"/>
    </row>
    <row r="252" spans="1:10" ht="15" thickBot="1" x14ac:dyDescent="0.4">
      <c r="A252" s="432"/>
      <c r="B252" s="433"/>
      <c r="C252" s="433"/>
      <c r="D252" s="433"/>
      <c r="E252" s="433"/>
      <c r="F252" s="433"/>
      <c r="G252" s="433"/>
      <c r="H252" s="433"/>
      <c r="I252" s="433"/>
      <c r="J252" s="434"/>
    </row>
    <row r="253" spans="1:10" ht="18.5" x14ac:dyDescent="0.45">
      <c r="A253" s="404" t="s">
        <v>191</v>
      </c>
      <c r="B253" s="404"/>
      <c r="C253" s="404"/>
      <c r="D253" s="404"/>
      <c r="E253" s="404"/>
      <c r="F253" s="404"/>
      <c r="G253" s="404"/>
      <c r="H253" s="404"/>
      <c r="I253" s="404"/>
      <c r="J253" s="404"/>
    </row>
    <row r="254" spans="1:10" ht="15" thickBot="1" x14ac:dyDescent="0.4">
      <c r="A254" s="405"/>
      <c r="B254" s="405"/>
      <c r="C254" s="405"/>
      <c r="D254" s="405"/>
      <c r="E254" s="405"/>
      <c r="F254" s="405"/>
      <c r="G254" s="405"/>
      <c r="H254" s="405"/>
      <c r="I254" s="405"/>
      <c r="J254" s="405"/>
    </row>
    <row r="255" spans="1:10" ht="16" thickBot="1" x14ac:dyDescent="0.4">
      <c r="A255" s="406" t="s">
        <v>183</v>
      </c>
      <c r="B255" s="406"/>
      <c r="C255" s="407" t="s">
        <v>281</v>
      </c>
      <c r="D255" s="408"/>
      <c r="E255" s="408"/>
      <c r="F255" s="408"/>
      <c r="G255" s="408"/>
      <c r="H255" s="408"/>
      <c r="I255" s="408"/>
      <c r="J255" s="409"/>
    </row>
    <row r="256" spans="1:10" ht="15" thickBot="1" x14ac:dyDescent="0.4">
      <c r="A256" s="410"/>
      <c r="B256" s="410"/>
      <c r="C256" s="410"/>
      <c r="D256" s="410"/>
      <c r="E256" s="410"/>
      <c r="F256" s="410"/>
      <c r="G256" s="410"/>
      <c r="H256" s="410"/>
      <c r="I256" s="410"/>
      <c r="J256" s="410"/>
    </row>
    <row r="257" spans="1:10" ht="15" thickBot="1" x14ac:dyDescent="0.4">
      <c r="A257" s="411" t="s">
        <v>68</v>
      </c>
      <c r="B257" s="411"/>
      <c r="C257" s="412"/>
      <c r="D257" s="183" t="s">
        <v>46</v>
      </c>
      <c r="F257" s="413" t="s">
        <v>69</v>
      </c>
      <c r="G257" s="413"/>
      <c r="H257" s="414"/>
      <c r="I257" s="183" t="s">
        <v>49</v>
      </c>
    </row>
    <row r="258" spans="1:10" x14ac:dyDescent="0.35">
      <c r="A258" s="410"/>
      <c r="B258" s="410"/>
      <c r="C258" s="410"/>
      <c r="D258" s="410"/>
      <c r="E258" s="410"/>
      <c r="F258" s="410"/>
      <c r="G258" s="410"/>
      <c r="H258" s="410"/>
      <c r="I258" s="410"/>
      <c r="J258" s="410"/>
    </row>
    <row r="259" spans="1:10" ht="16" thickBot="1" x14ac:dyDescent="0.4">
      <c r="A259" s="415" t="s">
        <v>184</v>
      </c>
      <c r="B259" s="415"/>
      <c r="C259" s="415"/>
      <c r="D259" s="415"/>
      <c r="E259" s="415"/>
      <c r="F259" s="415"/>
      <c r="G259" s="415"/>
      <c r="H259" s="415"/>
      <c r="I259" s="415"/>
      <c r="J259" s="415"/>
    </row>
    <row r="260" spans="1:10" x14ac:dyDescent="0.35">
      <c r="A260" s="416" t="s">
        <v>282</v>
      </c>
      <c r="B260" s="417"/>
      <c r="C260" s="417"/>
      <c r="D260" s="417"/>
      <c r="E260" s="417"/>
      <c r="F260" s="417"/>
      <c r="G260" s="417"/>
      <c r="H260" s="417"/>
      <c r="I260" s="417"/>
      <c r="J260" s="418"/>
    </row>
    <row r="261" spans="1:10" x14ac:dyDescent="0.35">
      <c r="A261" s="419"/>
      <c r="B261" s="420"/>
      <c r="C261" s="420"/>
      <c r="D261" s="420"/>
      <c r="E261" s="420"/>
      <c r="F261" s="420"/>
      <c r="G261" s="420"/>
      <c r="H261" s="420"/>
      <c r="I261" s="420"/>
      <c r="J261" s="421"/>
    </row>
    <row r="262" spans="1:10" x14ac:dyDescent="0.35">
      <c r="A262" s="419"/>
      <c r="B262" s="420"/>
      <c r="C262" s="420"/>
      <c r="D262" s="420"/>
      <c r="E262" s="420"/>
      <c r="F262" s="420"/>
      <c r="G262" s="420"/>
      <c r="H262" s="420"/>
      <c r="I262" s="420"/>
      <c r="J262" s="421"/>
    </row>
    <row r="263" spans="1:10" x14ac:dyDescent="0.35">
      <c r="A263" s="419"/>
      <c r="B263" s="420"/>
      <c r="C263" s="420"/>
      <c r="D263" s="420"/>
      <c r="E263" s="420"/>
      <c r="F263" s="420"/>
      <c r="G263" s="420"/>
      <c r="H263" s="420"/>
      <c r="I263" s="420"/>
      <c r="J263" s="421"/>
    </row>
    <row r="264" spans="1:10" x14ac:dyDescent="0.35">
      <c r="A264" s="419"/>
      <c r="B264" s="420"/>
      <c r="C264" s="420"/>
      <c r="D264" s="420"/>
      <c r="E264" s="420"/>
      <c r="F264" s="420"/>
      <c r="G264" s="420"/>
      <c r="H264" s="420"/>
      <c r="I264" s="420"/>
      <c r="J264" s="421"/>
    </row>
    <row r="265" spans="1:10" x14ac:dyDescent="0.35">
      <c r="A265" s="419"/>
      <c r="B265" s="420"/>
      <c r="C265" s="420"/>
      <c r="D265" s="420"/>
      <c r="E265" s="420"/>
      <c r="F265" s="420"/>
      <c r="G265" s="420"/>
      <c r="H265" s="420"/>
      <c r="I265" s="420"/>
      <c r="J265" s="421"/>
    </row>
    <row r="266" spans="1:10" x14ac:dyDescent="0.35">
      <c r="A266" s="419"/>
      <c r="B266" s="420"/>
      <c r="C266" s="420"/>
      <c r="D266" s="420"/>
      <c r="E266" s="420"/>
      <c r="F266" s="420"/>
      <c r="G266" s="420"/>
      <c r="H266" s="420"/>
      <c r="I266" s="420"/>
      <c r="J266" s="421"/>
    </row>
    <row r="267" spans="1:10" x14ac:dyDescent="0.35">
      <c r="A267" s="419"/>
      <c r="B267" s="420"/>
      <c r="C267" s="420"/>
      <c r="D267" s="420"/>
      <c r="E267" s="420"/>
      <c r="F267" s="420"/>
      <c r="G267" s="420"/>
      <c r="H267" s="420"/>
      <c r="I267" s="420"/>
      <c r="J267" s="421"/>
    </row>
    <row r="268" spans="1:10" x14ac:dyDescent="0.35">
      <c r="A268" s="419"/>
      <c r="B268" s="420"/>
      <c r="C268" s="420"/>
      <c r="D268" s="420"/>
      <c r="E268" s="420"/>
      <c r="F268" s="420"/>
      <c r="G268" s="420"/>
      <c r="H268" s="420"/>
      <c r="I268" s="420"/>
      <c r="J268" s="421"/>
    </row>
    <row r="269" spans="1:10" ht="15" thickBot="1" x14ac:dyDescent="0.4">
      <c r="A269" s="422"/>
      <c r="B269" s="423"/>
      <c r="C269" s="423"/>
      <c r="D269" s="423"/>
      <c r="E269" s="423"/>
      <c r="F269" s="423"/>
      <c r="G269" s="423"/>
      <c r="H269" s="423"/>
      <c r="I269" s="423"/>
      <c r="J269" s="424"/>
    </row>
    <row r="270" spans="1:10" x14ac:dyDescent="0.35">
      <c r="A270" s="425"/>
      <c r="B270" s="425"/>
      <c r="C270" s="425"/>
      <c r="D270" s="425"/>
      <c r="E270" s="425"/>
      <c r="F270" s="425"/>
      <c r="G270" s="425"/>
      <c r="H270" s="425"/>
      <c r="I270" s="425"/>
      <c r="J270" s="425"/>
    </row>
    <row r="271" spans="1:10" ht="16" thickBot="1" x14ac:dyDescent="0.4">
      <c r="A271" s="415" t="s">
        <v>29</v>
      </c>
      <c r="B271" s="415"/>
      <c r="C271" s="415"/>
      <c r="D271" s="415"/>
      <c r="E271" s="415"/>
      <c r="F271" s="415"/>
      <c r="G271" s="415"/>
      <c r="H271" s="415"/>
      <c r="I271" s="415"/>
      <c r="J271" s="415"/>
    </row>
    <row r="272" spans="1:10" x14ac:dyDescent="0.35">
      <c r="A272" s="416" t="s">
        <v>283</v>
      </c>
      <c r="B272" s="417"/>
      <c r="C272" s="417"/>
      <c r="D272" s="417"/>
      <c r="E272" s="417"/>
      <c r="F272" s="417"/>
      <c r="G272" s="417"/>
      <c r="H272" s="417"/>
      <c r="I272" s="417"/>
      <c r="J272" s="418"/>
    </row>
    <row r="273" spans="1:25" ht="13.5" customHeight="1" x14ac:dyDescent="0.35">
      <c r="A273" s="419"/>
      <c r="B273" s="420"/>
      <c r="C273" s="420"/>
      <c r="D273" s="420"/>
      <c r="E273" s="420"/>
      <c r="F273" s="420"/>
      <c r="G273" s="420"/>
      <c r="H273" s="420"/>
      <c r="I273" s="420"/>
      <c r="J273" s="421"/>
    </row>
    <row r="274" spans="1:25" x14ac:dyDescent="0.35">
      <c r="A274" s="419"/>
      <c r="B274" s="420"/>
      <c r="C274" s="420"/>
      <c r="D274" s="420"/>
      <c r="E274" s="420"/>
      <c r="F274" s="420"/>
      <c r="G274" s="420"/>
      <c r="H274" s="420"/>
      <c r="I274" s="420"/>
      <c r="J274" s="421"/>
    </row>
    <row r="275" spans="1:25" x14ac:dyDescent="0.35">
      <c r="A275" s="419"/>
      <c r="B275" s="420"/>
      <c r="C275" s="420"/>
      <c r="D275" s="420"/>
      <c r="E275" s="420"/>
      <c r="F275" s="420"/>
      <c r="G275" s="420"/>
      <c r="H275" s="420"/>
      <c r="I275" s="420"/>
      <c r="J275" s="421"/>
    </row>
    <row r="276" spans="1:25" ht="15" thickBot="1" x14ac:dyDescent="0.4">
      <c r="A276" s="422"/>
      <c r="B276" s="423"/>
      <c r="C276" s="423"/>
      <c r="D276" s="423"/>
      <c r="E276" s="423"/>
      <c r="F276" s="423"/>
      <c r="G276" s="423"/>
      <c r="H276" s="423"/>
      <c r="I276" s="423"/>
      <c r="J276" s="424"/>
    </row>
    <row r="277" spans="1:25" x14ac:dyDescent="0.35">
      <c r="A277" s="425"/>
      <c r="B277" s="425"/>
      <c r="C277" s="425"/>
      <c r="D277" s="425"/>
      <c r="E277" s="425"/>
      <c r="F277" s="425"/>
      <c r="G277" s="425"/>
      <c r="H277" s="425"/>
      <c r="I277" s="425"/>
      <c r="J277" s="425"/>
    </row>
    <row r="278" spans="1:25" ht="16" thickBot="1" x14ac:dyDescent="0.4">
      <c r="A278" s="415" t="s">
        <v>27</v>
      </c>
      <c r="B278" s="415"/>
      <c r="C278" s="415"/>
      <c r="D278" s="415"/>
      <c r="E278" s="415"/>
      <c r="F278" s="415"/>
      <c r="G278" s="415"/>
      <c r="H278" s="415"/>
      <c r="I278" s="415"/>
      <c r="J278" s="415"/>
    </row>
    <row r="279" spans="1:25" ht="15" thickBot="1" x14ac:dyDescent="0.4">
      <c r="A279" s="426" t="s">
        <v>301</v>
      </c>
      <c r="B279" s="427"/>
      <c r="C279" s="427"/>
      <c r="D279" s="427"/>
      <c r="E279" s="427"/>
      <c r="F279" s="427"/>
      <c r="G279" s="427"/>
      <c r="H279" s="427"/>
      <c r="I279" s="427"/>
      <c r="J279" s="428"/>
    </row>
    <row r="280" spans="1:25" x14ac:dyDescent="0.35">
      <c r="A280" s="425"/>
      <c r="B280" s="425"/>
      <c r="C280" s="425"/>
      <c r="D280" s="425"/>
      <c r="E280" s="425"/>
      <c r="F280" s="425"/>
      <c r="G280" s="425"/>
      <c r="H280" s="425"/>
      <c r="I280" s="425"/>
      <c r="J280" s="425"/>
    </row>
    <row r="281" spans="1:25" s="184" customFormat="1" ht="48.65" customHeight="1" thickBot="1" x14ac:dyDescent="0.4">
      <c r="A281" s="394" t="s">
        <v>185</v>
      </c>
      <c r="B281" s="394"/>
      <c r="C281" s="394"/>
      <c r="D281" s="394"/>
      <c r="E281" s="394"/>
      <c r="F281" s="394"/>
      <c r="G281" s="394"/>
      <c r="H281" s="394"/>
      <c r="I281" s="394"/>
      <c r="J281" s="394"/>
      <c r="K281" s="158"/>
      <c r="L281" s="158"/>
      <c r="M281" s="158"/>
      <c r="N281" s="158"/>
      <c r="O281" s="158"/>
      <c r="P281" s="158"/>
      <c r="Q281" s="158"/>
      <c r="R281" s="158"/>
      <c r="S281" s="158"/>
      <c r="T281" s="158"/>
      <c r="U281" s="158"/>
      <c r="V281" s="158"/>
      <c r="W281" s="158"/>
      <c r="X281" s="158"/>
      <c r="Y281" s="158"/>
    </row>
    <row r="282" spans="1:25" ht="20.149999999999999" customHeight="1" x14ac:dyDescent="0.35">
      <c r="A282" s="435" t="s">
        <v>288</v>
      </c>
      <c r="B282" s="436"/>
      <c r="C282" s="436"/>
      <c r="D282" s="436"/>
      <c r="E282" s="436"/>
      <c r="F282" s="436"/>
      <c r="G282" s="436"/>
      <c r="H282" s="436"/>
      <c r="I282" s="436"/>
      <c r="J282" s="437"/>
    </row>
    <row r="283" spans="1:25" ht="20.149999999999999" customHeight="1" x14ac:dyDescent="0.35">
      <c r="A283" s="438"/>
      <c r="B283" s="439"/>
      <c r="C283" s="439"/>
      <c r="D283" s="439"/>
      <c r="E283" s="439"/>
      <c r="F283" s="439"/>
      <c r="G283" s="439"/>
      <c r="H283" s="439"/>
      <c r="I283" s="439"/>
      <c r="J283" s="440"/>
    </row>
    <row r="284" spans="1:25" ht="20.149999999999999" customHeight="1" x14ac:dyDescent="0.35">
      <c r="A284" s="438"/>
      <c r="B284" s="439"/>
      <c r="C284" s="439"/>
      <c r="D284" s="439"/>
      <c r="E284" s="439"/>
      <c r="F284" s="439"/>
      <c r="G284" s="439"/>
      <c r="H284" s="439"/>
      <c r="I284" s="439"/>
      <c r="J284" s="440"/>
    </row>
    <row r="285" spans="1:25" ht="20.149999999999999" customHeight="1" x14ac:dyDescent="0.35">
      <c r="A285" s="438"/>
      <c r="B285" s="439"/>
      <c r="C285" s="439"/>
      <c r="D285" s="439"/>
      <c r="E285" s="439"/>
      <c r="F285" s="439"/>
      <c r="G285" s="439"/>
      <c r="H285" s="439"/>
      <c r="I285" s="439"/>
      <c r="J285" s="440"/>
    </row>
    <row r="286" spans="1:25" ht="20.149999999999999" customHeight="1" x14ac:dyDescent="0.35">
      <c r="A286" s="438"/>
      <c r="B286" s="439"/>
      <c r="C286" s="439"/>
      <c r="D286" s="439"/>
      <c r="E286" s="439"/>
      <c r="F286" s="439"/>
      <c r="G286" s="439"/>
      <c r="H286" s="439"/>
      <c r="I286" s="439"/>
      <c r="J286" s="440"/>
    </row>
    <row r="287" spans="1:25" ht="20.149999999999999" customHeight="1" x14ac:dyDescent="0.35">
      <c r="A287" s="438"/>
      <c r="B287" s="439"/>
      <c r="C287" s="439"/>
      <c r="D287" s="439"/>
      <c r="E287" s="439"/>
      <c r="F287" s="439"/>
      <c r="G287" s="439"/>
      <c r="H287" s="439"/>
      <c r="I287" s="439"/>
      <c r="J287" s="440"/>
    </row>
    <row r="288" spans="1:25" ht="20.149999999999999" customHeight="1" x14ac:dyDescent="0.35">
      <c r="A288" s="438"/>
      <c r="B288" s="439"/>
      <c r="C288" s="439"/>
      <c r="D288" s="439"/>
      <c r="E288" s="439"/>
      <c r="F288" s="439"/>
      <c r="G288" s="439"/>
      <c r="H288" s="439"/>
      <c r="I288" s="439"/>
      <c r="J288" s="440"/>
    </row>
    <row r="289" spans="1:10" ht="20.149999999999999" customHeight="1" x14ac:dyDescent="0.35">
      <c r="A289" s="438"/>
      <c r="B289" s="439"/>
      <c r="C289" s="439"/>
      <c r="D289" s="439"/>
      <c r="E289" s="439"/>
      <c r="F289" s="439"/>
      <c r="G289" s="439"/>
      <c r="H289" s="439"/>
      <c r="I289" s="439"/>
      <c r="J289" s="440"/>
    </row>
    <row r="290" spans="1:10" ht="20.149999999999999" customHeight="1" x14ac:dyDescent="0.35">
      <c r="A290" s="438"/>
      <c r="B290" s="439"/>
      <c r="C290" s="439"/>
      <c r="D290" s="439"/>
      <c r="E290" s="439"/>
      <c r="F290" s="439"/>
      <c r="G290" s="439"/>
      <c r="H290" s="439"/>
      <c r="I290" s="439"/>
      <c r="J290" s="440"/>
    </row>
    <row r="291" spans="1:10" ht="20.149999999999999" customHeight="1" x14ac:dyDescent="0.35">
      <c r="A291" s="438"/>
      <c r="B291" s="439"/>
      <c r="C291" s="439"/>
      <c r="D291" s="439"/>
      <c r="E291" s="439"/>
      <c r="F291" s="439"/>
      <c r="G291" s="439"/>
      <c r="H291" s="439"/>
      <c r="I291" s="439"/>
      <c r="J291" s="440"/>
    </row>
    <row r="292" spans="1:10" ht="20.149999999999999" customHeight="1" x14ac:dyDescent="0.35">
      <c r="A292" s="438"/>
      <c r="B292" s="439"/>
      <c r="C292" s="439"/>
      <c r="D292" s="439"/>
      <c r="E292" s="439"/>
      <c r="F292" s="439"/>
      <c r="G292" s="439"/>
      <c r="H292" s="439"/>
      <c r="I292" s="439"/>
      <c r="J292" s="440"/>
    </row>
    <row r="293" spans="1:10" ht="20.149999999999999" customHeight="1" thickBot="1" x14ac:dyDescent="0.4">
      <c r="A293" s="441"/>
      <c r="B293" s="442"/>
      <c r="C293" s="442"/>
      <c r="D293" s="442"/>
      <c r="E293" s="442"/>
      <c r="F293" s="442"/>
      <c r="G293" s="442"/>
      <c r="H293" s="442"/>
      <c r="I293" s="442"/>
      <c r="J293" s="443"/>
    </row>
    <row r="294" spans="1:10" ht="15" thickBot="1" x14ac:dyDescent="0.4">
      <c r="A294" s="432"/>
      <c r="B294" s="433"/>
      <c r="C294" s="433"/>
      <c r="D294" s="433"/>
      <c r="E294" s="433"/>
      <c r="F294" s="433"/>
      <c r="G294" s="433"/>
      <c r="H294" s="433"/>
      <c r="I294" s="433"/>
      <c r="J294" s="434"/>
    </row>
    <row r="295" spans="1:10" ht="18.5" x14ac:dyDescent="0.45">
      <c r="A295" s="404" t="s">
        <v>192</v>
      </c>
      <c r="B295" s="404"/>
      <c r="C295" s="404"/>
      <c r="D295" s="404"/>
      <c r="E295" s="404"/>
      <c r="F295" s="404"/>
      <c r="G295" s="404"/>
      <c r="H295" s="404"/>
      <c r="I295" s="404"/>
      <c r="J295" s="404"/>
    </row>
    <row r="296" spans="1:10" ht="15" thickBot="1" x14ac:dyDescent="0.4">
      <c r="A296" s="405"/>
      <c r="B296" s="405"/>
      <c r="C296" s="405"/>
      <c r="D296" s="405"/>
      <c r="E296" s="405"/>
      <c r="F296" s="405"/>
      <c r="G296" s="405"/>
      <c r="H296" s="405"/>
      <c r="I296" s="405"/>
      <c r="J296" s="405"/>
    </row>
    <row r="297" spans="1:10" ht="16" thickBot="1" x14ac:dyDescent="0.4">
      <c r="A297" s="406" t="s">
        <v>183</v>
      </c>
      <c r="B297" s="406"/>
      <c r="C297" s="407" t="s">
        <v>284</v>
      </c>
      <c r="D297" s="408"/>
      <c r="E297" s="408"/>
      <c r="F297" s="408"/>
      <c r="G297" s="408"/>
      <c r="H297" s="408"/>
      <c r="I297" s="408"/>
      <c r="J297" s="409"/>
    </row>
    <row r="298" spans="1:10" ht="15" thickBot="1" x14ac:dyDescent="0.4">
      <c r="A298" s="410"/>
      <c r="B298" s="410"/>
      <c r="C298" s="410"/>
      <c r="D298" s="410"/>
      <c r="E298" s="410"/>
      <c r="F298" s="410"/>
      <c r="G298" s="410"/>
      <c r="H298" s="410"/>
      <c r="I298" s="410"/>
      <c r="J298" s="410"/>
    </row>
    <row r="299" spans="1:10" ht="15" thickBot="1" x14ac:dyDescent="0.4">
      <c r="A299" s="411" t="s">
        <v>68</v>
      </c>
      <c r="B299" s="411"/>
      <c r="C299" s="412"/>
      <c r="D299" s="183" t="s">
        <v>48</v>
      </c>
      <c r="F299" s="413" t="s">
        <v>69</v>
      </c>
      <c r="G299" s="413"/>
      <c r="H299" s="414"/>
      <c r="I299" s="183" t="s">
        <v>49</v>
      </c>
    </row>
    <row r="300" spans="1:10" x14ac:dyDescent="0.35">
      <c r="A300" s="410"/>
      <c r="B300" s="410"/>
      <c r="C300" s="410"/>
      <c r="D300" s="410"/>
      <c r="E300" s="410"/>
      <c r="F300" s="410"/>
      <c r="G300" s="410"/>
      <c r="H300" s="410"/>
      <c r="I300" s="410"/>
      <c r="J300" s="410"/>
    </row>
    <row r="301" spans="1:10" ht="16" thickBot="1" x14ac:dyDescent="0.4">
      <c r="A301" s="415" t="s">
        <v>184</v>
      </c>
      <c r="B301" s="415"/>
      <c r="C301" s="415"/>
      <c r="D301" s="415"/>
      <c r="E301" s="415"/>
      <c r="F301" s="415"/>
      <c r="G301" s="415"/>
      <c r="H301" s="415"/>
      <c r="I301" s="415"/>
      <c r="J301" s="415"/>
    </row>
    <row r="302" spans="1:10" x14ac:dyDescent="0.35">
      <c r="A302" s="416" t="s">
        <v>285</v>
      </c>
      <c r="B302" s="417"/>
      <c r="C302" s="417"/>
      <c r="D302" s="417"/>
      <c r="E302" s="417"/>
      <c r="F302" s="417"/>
      <c r="G302" s="417"/>
      <c r="H302" s="417"/>
      <c r="I302" s="417"/>
      <c r="J302" s="418"/>
    </row>
    <row r="303" spans="1:10" x14ac:dyDescent="0.35">
      <c r="A303" s="419"/>
      <c r="B303" s="420"/>
      <c r="C303" s="420"/>
      <c r="D303" s="420"/>
      <c r="E303" s="420"/>
      <c r="F303" s="420"/>
      <c r="G303" s="420"/>
      <c r="H303" s="420"/>
      <c r="I303" s="420"/>
      <c r="J303" s="421"/>
    </row>
    <row r="304" spans="1:10" x14ac:dyDescent="0.35">
      <c r="A304" s="419"/>
      <c r="B304" s="420"/>
      <c r="C304" s="420"/>
      <c r="D304" s="420"/>
      <c r="E304" s="420"/>
      <c r="F304" s="420"/>
      <c r="G304" s="420"/>
      <c r="H304" s="420"/>
      <c r="I304" s="420"/>
      <c r="J304" s="421"/>
    </row>
    <row r="305" spans="1:10" x14ac:dyDescent="0.35">
      <c r="A305" s="419"/>
      <c r="B305" s="420"/>
      <c r="C305" s="420"/>
      <c r="D305" s="420"/>
      <c r="E305" s="420"/>
      <c r="F305" s="420"/>
      <c r="G305" s="420"/>
      <c r="H305" s="420"/>
      <c r="I305" s="420"/>
      <c r="J305" s="421"/>
    </row>
    <row r="306" spans="1:10" x14ac:dyDescent="0.35">
      <c r="A306" s="419"/>
      <c r="B306" s="420"/>
      <c r="C306" s="420"/>
      <c r="D306" s="420"/>
      <c r="E306" s="420"/>
      <c r="F306" s="420"/>
      <c r="G306" s="420"/>
      <c r="H306" s="420"/>
      <c r="I306" s="420"/>
      <c r="J306" s="421"/>
    </row>
    <row r="307" spans="1:10" x14ac:dyDescent="0.35">
      <c r="A307" s="419"/>
      <c r="B307" s="420"/>
      <c r="C307" s="420"/>
      <c r="D307" s="420"/>
      <c r="E307" s="420"/>
      <c r="F307" s="420"/>
      <c r="G307" s="420"/>
      <c r="H307" s="420"/>
      <c r="I307" s="420"/>
      <c r="J307" s="421"/>
    </row>
    <row r="308" spans="1:10" x14ac:dyDescent="0.35">
      <c r="A308" s="419"/>
      <c r="B308" s="420"/>
      <c r="C308" s="420"/>
      <c r="D308" s="420"/>
      <c r="E308" s="420"/>
      <c r="F308" s="420"/>
      <c r="G308" s="420"/>
      <c r="H308" s="420"/>
      <c r="I308" s="420"/>
      <c r="J308" s="421"/>
    </row>
    <row r="309" spans="1:10" x14ac:dyDescent="0.35">
      <c r="A309" s="419"/>
      <c r="B309" s="420"/>
      <c r="C309" s="420"/>
      <c r="D309" s="420"/>
      <c r="E309" s="420"/>
      <c r="F309" s="420"/>
      <c r="G309" s="420"/>
      <c r="H309" s="420"/>
      <c r="I309" s="420"/>
      <c r="J309" s="421"/>
    </row>
    <row r="310" spans="1:10" x14ac:dyDescent="0.35">
      <c r="A310" s="419"/>
      <c r="B310" s="420"/>
      <c r="C310" s="420"/>
      <c r="D310" s="420"/>
      <c r="E310" s="420"/>
      <c r="F310" s="420"/>
      <c r="G310" s="420"/>
      <c r="H310" s="420"/>
      <c r="I310" s="420"/>
      <c r="J310" s="421"/>
    </row>
    <row r="311" spans="1:10" ht="15" thickBot="1" x14ac:dyDescent="0.4">
      <c r="A311" s="422"/>
      <c r="B311" s="423"/>
      <c r="C311" s="423"/>
      <c r="D311" s="423"/>
      <c r="E311" s="423"/>
      <c r="F311" s="423"/>
      <c r="G311" s="423"/>
      <c r="H311" s="423"/>
      <c r="I311" s="423"/>
      <c r="J311" s="424"/>
    </row>
    <row r="312" spans="1:10" x14ac:dyDescent="0.35">
      <c r="A312" s="425"/>
      <c r="B312" s="425"/>
      <c r="C312" s="425"/>
      <c r="D312" s="425"/>
      <c r="E312" s="425"/>
      <c r="F312" s="425"/>
      <c r="G312" s="425"/>
      <c r="H312" s="425"/>
      <c r="I312" s="425"/>
      <c r="J312" s="425"/>
    </row>
    <row r="313" spans="1:10" ht="16" thickBot="1" x14ac:dyDescent="0.4">
      <c r="A313" s="415" t="s">
        <v>29</v>
      </c>
      <c r="B313" s="415"/>
      <c r="C313" s="415"/>
      <c r="D313" s="415"/>
      <c r="E313" s="415"/>
      <c r="F313" s="415"/>
      <c r="G313" s="415"/>
      <c r="H313" s="415"/>
      <c r="I313" s="415"/>
      <c r="J313" s="415"/>
    </row>
    <row r="314" spans="1:10" x14ac:dyDescent="0.35">
      <c r="A314" s="416" t="s">
        <v>286</v>
      </c>
      <c r="B314" s="417"/>
      <c r="C314" s="417"/>
      <c r="D314" s="417"/>
      <c r="E314" s="417"/>
      <c r="F314" s="417"/>
      <c r="G314" s="417"/>
      <c r="H314" s="417"/>
      <c r="I314" s="417"/>
      <c r="J314" s="418"/>
    </row>
    <row r="315" spans="1:10" x14ac:dyDescent="0.35">
      <c r="A315" s="419"/>
      <c r="B315" s="420"/>
      <c r="C315" s="420"/>
      <c r="D315" s="420"/>
      <c r="E315" s="420"/>
      <c r="F315" s="420"/>
      <c r="G315" s="420"/>
      <c r="H315" s="420"/>
      <c r="I315" s="420"/>
      <c r="J315" s="421"/>
    </row>
    <row r="316" spans="1:10" x14ac:dyDescent="0.35">
      <c r="A316" s="419"/>
      <c r="B316" s="420"/>
      <c r="C316" s="420"/>
      <c r="D316" s="420"/>
      <c r="E316" s="420"/>
      <c r="F316" s="420"/>
      <c r="G316" s="420"/>
      <c r="H316" s="420"/>
      <c r="I316" s="420"/>
      <c r="J316" s="421"/>
    </row>
    <row r="317" spans="1:10" x14ac:dyDescent="0.35">
      <c r="A317" s="419"/>
      <c r="B317" s="420"/>
      <c r="C317" s="420"/>
      <c r="D317" s="420"/>
      <c r="E317" s="420"/>
      <c r="F317" s="420"/>
      <c r="G317" s="420"/>
      <c r="H317" s="420"/>
      <c r="I317" s="420"/>
      <c r="J317" s="421"/>
    </row>
    <row r="318" spans="1:10" ht="15" thickBot="1" x14ac:dyDescent="0.4">
      <c r="A318" s="422"/>
      <c r="B318" s="423"/>
      <c r="C318" s="423"/>
      <c r="D318" s="423"/>
      <c r="E318" s="423"/>
      <c r="F318" s="423"/>
      <c r="G318" s="423"/>
      <c r="H318" s="423"/>
      <c r="I318" s="423"/>
      <c r="J318" s="424"/>
    </row>
    <row r="319" spans="1:10" x14ac:dyDescent="0.35">
      <c r="A319" s="425"/>
      <c r="B319" s="425"/>
      <c r="C319" s="425"/>
      <c r="D319" s="425"/>
      <c r="E319" s="425"/>
      <c r="F319" s="425"/>
      <c r="G319" s="425"/>
      <c r="H319" s="425"/>
      <c r="I319" s="425"/>
      <c r="J319" s="425"/>
    </row>
    <row r="320" spans="1:10" ht="16" thickBot="1" x14ac:dyDescent="0.4">
      <c r="A320" s="415" t="s">
        <v>27</v>
      </c>
      <c r="B320" s="415"/>
      <c r="C320" s="415"/>
      <c r="D320" s="415"/>
      <c r="E320" s="415"/>
      <c r="F320" s="415"/>
      <c r="G320" s="415"/>
      <c r="H320" s="415"/>
      <c r="I320" s="415"/>
      <c r="J320" s="415"/>
    </row>
    <row r="321" spans="1:10" ht="15" thickBot="1" x14ac:dyDescent="0.4">
      <c r="A321" s="426" t="s">
        <v>302</v>
      </c>
      <c r="B321" s="427"/>
      <c r="C321" s="427"/>
      <c r="D321" s="427"/>
      <c r="E321" s="427"/>
      <c r="F321" s="427"/>
      <c r="G321" s="427"/>
      <c r="H321" s="427"/>
      <c r="I321" s="427"/>
      <c r="J321" s="428"/>
    </row>
    <row r="322" spans="1:10" x14ac:dyDescent="0.35">
      <c r="A322" s="425"/>
      <c r="B322" s="425"/>
      <c r="C322" s="425"/>
      <c r="D322" s="425"/>
      <c r="E322" s="425"/>
      <c r="F322" s="425"/>
      <c r="G322" s="425"/>
      <c r="H322" s="425"/>
      <c r="I322" s="425"/>
      <c r="J322" s="425"/>
    </row>
    <row r="323" spans="1:10" ht="45.65" customHeight="1" thickBot="1" x14ac:dyDescent="0.4">
      <c r="A323" s="394" t="s">
        <v>185</v>
      </c>
      <c r="B323" s="394"/>
      <c r="C323" s="394"/>
      <c r="D323" s="394"/>
      <c r="E323" s="394"/>
      <c r="F323" s="394"/>
      <c r="G323" s="394"/>
      <c r="H323" s="394"/>
      <c r="I323" s="394"/>
      <c r="J323" s="394"/>
    </row>
    <row r="324" spans="1:10" x14ac:dyDescent="0.35">
      <c r="A324" s="435" t="s">
        <v>287</v>
      </c>
      <c r="B324" s="436"/>
      <c r="C324" s="436"/>
      <c r="D324" s="436"/>
      <c r="E324" s="436"/>
      <c r="F324" s="436"/>
      <c r="G324" s="436"/>
      <c r="H324" s="436"/>
      <c r="I324" s="436"/>
      <c r="J324" s="437"/>
    </row>
    <row r="325" spans="1:10" x14ac:dyDescent="0.35">
      <c r="A325" s="438"/>
      <c r="B325" s="439"/>
      <c r="C325" s="439"/>
      <c r="D325" s="439"/>
      <c r="E325" s="439"/>
      <c r="F325" s="439"/>
      <c r="G325" s="439"/>
      <c r="H325" s="439"/>
      <c r="I325" s="439"/>
      <c r="J325" s="440"/>
    </row>
    <row r="326" spans="1:10" x14ac:dyDescent="0.35">
      <c r="A326" s="438"/>
      <c r="B326" s="439"/>
      <c r="C326" s="439"/>
      <c r="D326" s="439"/>
      <c r="E326" s="439"/>
      <c r="F326" s="439"/>
      <c r="G326" s="439"/>
      <c r="H326" s="439"/>
      <c r="I326" s="439"/>
      <c r="J326" s="440"/>
    </row>
    <row r="327" spans="1:10" x14ac:dyDescent="0.35">
      <c r="A327" s="438"/>
      <c r="B327" s="439"/>
      <c r="C327" s="439"/>
      <c r="D327" s="439"/>
      <c r="E327" s="439"/>
      <c r="F327" s="439"/>
      <c r="G327" s="439"/>
      <c r="H327" s="439"/>
      <c r="I327" s="439"/>
      <c r="J327" s="440"/>
    </row>
    <row r="328" spans="1:10" x14ac:dyDescent="0.35">
      <c r="A328" s="438"/>
      <c r="B328" s="439"/>
      <c r="C328" s="439"/>
      <c r="D328" s="439"/>
      <c r="E328" s="439"/>
      <c r="F328" s="439"/>
      <c r="G328" s="439"/>
      <c r="H328" s="439"/>
      <c r="I328" s="439"/>
      <c r="J328" s="440"/>
    </row>
    <row r="329" spans="1:10" x14ac:dyDescent="0.35">
      <c r="A329" s="438"/>
      <c r="B329" s="439"/>
      <c r="C329" s="439"/>
      <c r="D329" s="439"/>
      <c r="E329" s="439"/>
      <c r="F329" s="439"/>
      <c r="G329" s="439"/>
      <c r="H329" s="439"/>
      <c r="I329" s="439"/>
      <c r="J329" s="440"/>
    </row>
    <row r="330" spans="1:10" x14ac:dyDescent="0.35">
      <c r="A330" s="438"/>
      <c r="B330" s="439"/>
      <c r="C330" s="439"/>
      <c r="D330" s="439"/>
      <c r="E330" s="439"/>
      <c r="F330" s="439"/>
      <c r="G330" s="439"/>
      <c r="H330" s="439"/>
      <c r="I330" s="439"/>
      <c r="J330" s="440"/>
    </row>
    <row r="331" spans="1:10" x14ac:dyDescent="0.35">
      <c r="A331" s="438"/>
      <c r="B331" s="439"/>
      <c r="C331" s="439"/>
      <c r="D331" s="439"/>
      <c r="E331" s="439"/>
      <c r="F331" s="439"/>
      <c r="G331" s="439"/>
      <c r="H331" s="439"/>
      <c r="I331" s="439"/>
      <c r="J331" s="440"/>
    </row>
    <row r="332" spans="1:10" x14ac:dyDescent="0.35">
      <c r="A332" s="438"/>
      <c r="B332" s="439"/>
      <c r="C332" s="439"/>
      <c r="D332" s="439"/>
      <c r="E332" s="439"/>
      <c r="F332" s="439"/>
      <c r="G332" s="439"/>
      <c r="H332" s="439"/>
      <c r="I332" s="439"/>
      <c r="J332" s="440"/>
    </row>
    <row r="333" spans="1:10" x14ac:dyDescent="0.35">
      <c r="A333" s="438"/>
      <c r="B333" s="439"/>
      <c r="C333" s="439"/>
      <c r="D333" s="439"/>
      <c r="E333" s="439"/>
      <c r="F333" s="439"/>
      <c r="G333" s="439"/>
      <c r="H333" s="439"/>
      <c r="I333" s="439"/>
      <c r="J333" s="440"/>
    </row>
    <row r="334" spans="1:10" x14ac:dyDescent="0.35">
      <c r="A334" s="438"/>
      <c r="B334" s="439"/>
      <c r="C334" s="439"/>
      <c r="D334" s="439"/>
      <c r="E334" s="439"/>
      <c r="F334" s="439"/>
      <c r="G334" s="439"/>
      <c r="H334" s="439"/>
      <c r="I334" s="439"/>
      <c r="J334" s="440"/>
    </row>
    <row r="335" spans="1:10" ht="15" thickBot="1" x14ac:dyDescent="0.4">
      <c r="A335" s="441"/>
      <c r="B335" s="442"/>
      <c r="C335" s="442"/>
      <c r="D335" s="442"/>
      <c r="E335" s="442"/>
      <c r="F335" s="442"/>
      <c r="G335" s="442"/>
      <c r="H335" s="442"/>
      <c r="I335" s="442"/>
      <c r="J335" s="443"/>
    </row>
    <row r="336" spans="1:10" ht="15" thickBot="1" x14ac:dyDescent="0.4">
      <c r="A336" s="432"/>
      <c r="B336" s="433"/>
      <c r="C336" s="433"/>
      <c r="D336" s="433"/>
      <c r="E336" s="433"/>
      <c r="F336" s="433"/>
      <c r="G336" s="433"/>
      <c r="H336" s="433"/>
      <c r="I336" s="433"/>
      <c r="J336" s="434"/>
    </row>
    <row r="337" spans="1:10" ht="18.5" x14ac:dyDescent="0.45">
      <c r="A337" s="404" t="s">
        <v>193</v>
      </c>
      <c r="B337" s="404"/>
      <c r="C337" s="404"/>
      <c r="D337" s="404"/>
      <c r="E337" s="404"/>
      <c r="F337" s="404"/>
      <c r="G337" s="404"/>
      <c r="H337" s="404"/>
      <c r="I337" s="404"/>
      <c r="J337" s="404"/>
    </row>
    <row r="338" spans="1:10" ht="15" thickBot="1" x14ac:dyDescent="0.4">
      <c r="A338" s="405"/>
      <c r="B338" s="405"/>
      <c r="C338" s="405"/>
      <c r="D338" s="405"/>
      <c r="E338" s="405"/>
      <c r="F338" s="405"/>
      <c r="G338" s="405"/>
      <c r="H338" s="405"/>
      <c r="I338" s="405"/>
      <c r="J338" s="405"/>
    </row>
    <row r="339" spans="1:10" ht="16" thickBot="1" x14ac:dyDescent="0.4">
      <c r="A339" s="406" t="s">
        <v>183</v>
      </c>
      <c r="B339" s="406"/>
      <c r="C339" s="407" t="s">
        <v>379</v>
      </c>
      <c r="D339" s="408"/>
      <c r="E339" s="408"/>
      <c r="F339" s="408"/>
      <c r="G339" s="408"/>
      <c r="H339" s="408"/>
      <c r="I339" s="408"/>
      <c r="J339" s="409"/>
    </row>
    <row r="340" spans="1:10" ht="15" thickBot="1" x14ac:dyDescent="0.4">
      <c r="A340" s="410"/>
      <c r="B340" s="410"/>
      <c r="C340" s="410"/>
      <c r="D340" s="410"/>
      <c r="E340" s="410"/>
      <c r="F340" s="410"/>
      <c r="G340" s="410"/>
      <c r="H340" s="410"/>
      <c r="I340" s="410"/>
      <c r="J340" s="410"/>
    </row>
    <row r="341" spans="1:10" ht="15" thickBot="1" x14ac:dyDescent="0.4">
      <c r="A341" s="411" t="s">
        <v>68</v>
      </c>
      <c r="B341" s="411"/>
      <c r="C341" s="412"/>
      <c r="D341" s="183" t="s">
        <v>47</v>
      </c>
      <c r="F341" s="413" t="s">
        <v>69</v>
      </c>
      <c r="G341" s="413"/>
      <c r="H341" s="414"/>
      <c r="I341" s="183" t="s">
        <v>49</v>
      </c>
    </row>
    <row r="342" spans="1:10" x14ac:dyDescent="0.35">
      <c r="A342" s="410"/>
      <c r="B342" s="410"/>
      <c r="C342" s="410"/>
      <c r="D342" s="410"/>
      <c r="E342" s="410"/>
      <c r="F342" s="410"/>
      <c r="G342" s="410"/>
      <c r="H342" s="410"/>
      <c r="I342" s="410"/>
      <c r="J342" s="410"/>
    </row>
    <row r="343" spans="1:10" ht="16" thickBot="1" x14ac:dyDescent="0.4">
      <c r="A343" s="415" t="s">
        <v>184</v>
      </c>
      <c r="B343" s="415"/>
      <c r="C343" s="415"/>
      <c r="D343" s="415"/>
      <c r="E343" s="415"/>
      <c r="F343" s="415"/>
      <c r="G343" s="415"/>
      <c r="H343" s="415"/>
      <c r="I343" s="415"/>
      <c r="J343" s="415"/>
    </row>
    <row r="344" spans="1:10" x14ac:dyDescent="0.35">
      <c r="A344" s="416" t="s">
        <v>342</v>
      </c>
      <c r="B344" s="417"/>
      <c r="C344" s="417"/>
      <c r="D344" s="417"/>
      <c r="E344" s="417"/>
      <c r="F344" s="417"/>
      <c r="G344" s="417"/>
      <c r="H344" s="417"/>
      <c r="I344" s="417"/>
      <c r="J344" s="418"/>
    </row>
    <row r="345" spans="1:10" x14ac:dyDescent="0.35">
      <c r="A345" s="419"/>
      <c r="B345" s="420"/>
      <c r="C345" s="420"/>
      <c r="D345" s="420"/>
      <c r="E345" s="420"/>
      <c r="F345" s="420"/>
      <c r="G345" s="420"/>
      <c r="H345" s="420"/>
      <c r="I345" s="420"/>
      <c r="J345" s="421"/>
    </row>
    <row r="346" spans="1:10" x14ac:dyDescent="0.35">
      <c r="A346" s="419"/>
      <c r="B346" s="420"/>
      <c r="C346" s="420"/>
      <c r="D346" s="420"/>
      <c r="E346" s="420"/>
      <c r="F346" s="420"/>
      <c r="G346" s="420"/>
      <c r="H346" s="420"/>
      <c r="I346" s="420"/>
      <c r="J346" s="421"/>
    </row>
    <row r="347" spans="1:10" x14ac:dyDescent="0.35">
      <c r="A347" s="419"/>
      <c r="B347" s="420"/>
      <c r="C347" s="420"/>
      <c r="D347" s="420"/>
      <c r="E347" s="420"/>
      <c r="F347" s="420"/>
      <c r="G347" s="420"/>
      <c r="H347" s="420"/>
      <c r="I347" s="420"/>
      <c r="J347" s="421"/>
    </row>
    <row r="348" spans="1:10" x14ac:dyDescent="0.35">
      <c r="A348" s="419"/>
      <c r="B348" s="420"/>
      <c r="C348" s="420"/>
      <c r="D348" s="420"/>
      <c r="E348" s="420"/>
      <c r="F348" s="420"/>
      <c r="G348" s="420"/>
      <c r="H348" s="420"/>
      <c r="I348" s="420"/>
      <c r="J348" s="421"/>
    </row>
    <row r="349" spans="1:10" x14ac:dyDescent="0.35">
      <c r="A349" s="419"/>
      <c r="B349" s="420"/>
      <c r="C349" s="420"/>
      <c r="D349" s="420"/>
      <c r="E349" s="420"/>
      <c r="F349" s="420"/>
      <c r="G349" s="420"/>
      <c r="H349" s="420"/>
      <c r="I349" s="420"/>
      <c r="J349" s="421"/>
    </row>
    <row r="350" spans="1:10" x14ac:dyDescent="0.35">
      <c r="A350" s="419"/>
      <c r="B350" s="420"/>
      <c r="C350" s="420"/>
      <c r="D350" s="420"/>
      <c r="E350" s="420"/>
      <c r="F350" s="420"/>
      <c r="G350" s="420"/>
      <c r="H350" s="420"/>
      <c r="I350" s="420"/>
      <c r="J350" s="421"/>
    </row>
    <row r="351" spans="1:10" x14ac:dyDescent="0.35">
      <c r="A351" s="419"/>
      <c r="B351" s="420"/>
      <c r="C351" s="420"/>
      <c r="D351" s="420"/>
      <c r="E351" s="420"/>
      <c r="F351" s="420"/>
      <c r="G351" s="420"/>
      <c r="H351" s="420"/>
      <c r="I351" s="420"/>
      <c r="J351" s="421"/>
    </row>
    <row r="352" spans="1:10" x14ac:dyDescent="0.35">
      <c r="A352" s="419"/>
      <c r="B352" s="420"/>
      <c r="C352" s="420"/>
      <c r="D352" s="420"/>
      <c r="E352" s="420"/>
      <c r="F352" s="420"/>
      <c r="G352" s="420"/>
      <c r="H352" s="420"/>
      <c r="I352" s="420"/>
      <c r="J352" s="421"/>
    </row>
    <row r="353" spans="1:10" ht="15" thickBot="1" x14ac:dyDescent="0.4">
      <c r="A353" s="422"/>
      <c r="B353" s="423"/>
      <c r="C353" s="423"/>
      <c r="D353" s="423"/>
      <c r="E353" s="423"/>
      <c r="F353" s="423"/>
      <c r="G353" s="423"/>
      <c r="H353" s="423"/>
      <c r="I353" s="423"/>
      <c r="J353" s="424"/>
    </row>
    <row r="354" spans="1:10" x14ac:dyDescent="0.35">
      <c r="A354" s="425"/>
      <c r="B354" s="425"/>
      <c r="C354" s="425"/>
      <c r="D354" s="425"/>
      <c r="E354" s="425"/>
      <c r="F354" s="425"/>
      <c r="G354" s="425"/>
      <c r="H354" s="425"/>
      <c r="I354" s="425"/>
      <c r="J354" s="425"/>
    </row>
    <row r="355" spans="1:10" ht="16" thickBot="1" x14ac:dyDescent="0.4">
      <c r="A355" s="415" t="s">
        <v>29</v>
      </c>
      <c r="B355" s="415"/>
      <c r="C355" s="415"/>
      <c r="D355" s="415"/>
      <c r="E355" s="415"/>
      <c r="F355" s="415"/>
      <c r="G355" s="415"/>
      <c r="H355" s="415"/>
      <c r="I355" s="415"/>
      <c r="J355" s="415"/>
    </row>
    <row r="356" spans="1:10" x14ac:dyDescent="0.35">
      <c r="A356" s="416" t="s">
        <v>286</v>
      </c>
      <c r="B356" s="417"/>
      <c r="C356" s="417"/>
      <c r="D356" s="417"/>
      <c r="E356" s="417"/>
      <c r="F356" s="417"/>
      <c r="G356" s="417"/>
      <c r="H356" s="417"/>
      <c r="I356" s="417"/>
      <c r="J356" s="418"/>
    </row>
    <row r="357" spans="1:10" x14ac:dyDescent="0.35">
      <c r="A357" s="419"/>
      <c r="B357" s="420"/>
      <c r="C357" s="420"/>
      <c r="D357" s="420"/>
      <c r="E357" s="420"/>
      <c r="F357" s="420"/>
      <c r="G357" s="420"/>
      <c r="H357" s="420"/>
      <c r="I357" s="420"/>
      <c r="J357" s="421"/>
    </row>
    <row r="358" spans="1:10" x14ac:dyDescent="0.35">
      <c r="A358" s="419"/>
      <c r="B358" s="420"/>
      <c r="C358" s="420"/>
      <c r="D358" s="420"/>
      <c r="E358" s="420"/>
      <c r="F358" s="420"/>
      <c r="G358" s="420"/>
      <c r="H358" s="420"/>
      <c r="I358" s="420"/>
      <c r="J358" s="421"/>
    </row>
    <row r="359" spans="1:10" x14ac:dyDescent="0.35">
      <c r="A359" s="419"/>
      <c r="B359" s="420"/>
      <c r="C359" s="420"/>
      <c r="D359" s="420"/>
      <c r="E359" s="420"/>
      <c r="F359" s="420"/>
      <c r="G359" s="420"/>
      <c r="H359" s="420"/>
      <c r="I359" s="420"/>
      <c r="J359" s="421"/>
    </row>
    <row r="360" spans="1:10" ht="15" thickBot="1" x14ac:dyDescent="0.4">
      <c r="A360" s="422"/>
      <c r="B360" s="423"/>
      <c r="C360" s="423"/>
      <c r="D360" s="423"/>
      <c r="E360" s="423"/>
      <c r="F360" s="423"/>
      <c r="G360" s="423"/>
      <c r="H360" s="423"/>
      <c r="I360" s="423"/>
      <c r="J360" s="424"/>
    </row>
    <row r="361" spans="1:10" x14ac:dyDescent="0.35">
      <c r="A361" s="425"/>
      <c r="B361" s="425"/>
      <c r="C361" s="425"/>
      <c r="D361" s="425"/>
      <c r="E361" s="425"/>
      <c r="F361" s="425"/>
      <c r="G361" s="425"/>
      <c r="H361" s="425"/>
      <c r="I361" s="425"/>
      <c r="J361" s="425"/>
    </row>
    <row r="362" spans="1:10" ht="16" thickBot="1" x14ac:dyDescent="0.4">
      <c r="A362" s="415" t="s">
        <v>27</v>
      </c>
      <c r="B362" s="415"/>
      <c r="C362" s="415"/>
      <c r="D362" s="415"/>
      <c r="E362" s="415"/>
      <c r="F362" s="415"/>
      <c r="G362" s="415"/>
      <c r="H362" s="415"/>
      <c r="I362" s="415"/>
      <c r="J362" s="415"/>
    </row>
    <row r="363" spans="1:10" ht="15" thickBot="1" x14ac:dyDescent="0.4">
      <c r="A363" s="426" t="s">
        <v>302</v>
      </c>
      <c r="B363" s="427"/>
      <c r="C363" s="427"/>
      <c r="D363" s="427"/>
      <c r="E363" s="427"/>
      <c r="F363" s="427"/>
      <c r="G363" s="427"/>
      <c r="H363" s="427"/>
      <c r="I363" s="427"/>
      <c r="J363" s="428"/>
    </row>
    <row r="364" spans="1:10" x14ac:dyDescent="0.35">
      <c r="A364" s="425"/>
      <c r="B364" s="425"/>
      <c r="C364" s="425"/>
      <c r="D364" s="425"/>
      <c r="E364" s="425"/>
      <c r="F364" s="425"/>
      <c r="G364" s="425"/>
      <c r="H364" s="425"/>
      <c r="I364" s="425"/>
      <c r="J364" s="425"/>
    </row>
    <row r="365" spans="1:10" ht="49.5" customHeight="1" thickBot="1" x14ac:dyDescent="0.4">
      <c r="A365" s="394" t="s">
        <v>185</v>
      </c>
      <c r="B365" s="394"/>
      <c r="C365" s="394"/>
      <c r="D365" s="394"/>
      <c r="E365" s="394"/>
      <c r="F365" s="394"/>
      <c r="G365" s="394"/>
      <c r="H365" s="394"/>
      <c r="I365" s="394"/>
      <c r="J365" s="394"/>
    </row>
    <row r="366" spans="1:10" x14ac:dyDescent="0.35">
      <c r="A366" s="435" t="s">
        <v>287</v>
      </c>
      <c r="B366" s="436"/>
      <c r="C366" s="436"/>
      <c r="D366" s="436"/>
      <c r="E366" s="436"/>
      <c r="F366" s="436"/>
      <c r="G366" s="436"/>
      <c r="H366" s="436"/>
      <c r="I366" s="436"/>
      <c r="J366" s="437"/>
    </row>
    <row r="367" spans="1:10" x14ac:dyDescent="0.35">
      <c r="A367" s="438"/>
      <c r="B367" s="439"/>
      <c r="C367" s="439"/>
      <c r="D367" s="439"/>
      <c r="E367" s="439"/>
      <c r="F367" s="439"/>
      <c r="G367" s="439"/>
      <c r="H367" s="439"/>
      <c r="I367" s="439"/>
      <c r="J367" s="440"/>
    </row>
    <row r="368" spans="1:10" x14ac:dyDescent="0.35">
      <c r="A368" s="438"/>
      <c r="B368" s="439"/>
      <c r="C368" s="439"/>
      <c r="D368" s="439"/>
      <c r="E368" s="439"/>
      <c r="F368" s="439"/>
      <c r="G368" s="439"/>
      <c r="H368" s="439"/>
      <c r="I368" s="439"/>
      <c r="J368" s="440"/>
    </row>
    <row r="369" spans="1:10" x14ac:dyDescent="0.35">
      <c r="A369" s="438"/>
      <c r="B369" s="439"/>
      <c r="C369" s="439"/>
      <c r="D369" s="439"/>
      <c r="E369" s="439"/>
      <c r="F369" s="439"/>
      <c r="G369" s="439"/>
      <c r="H369" s="439"/>
      <c r="I369" s="439"/>
      <c r="J369" s="440"/>
    </row>
    <row r="370" spans="1:10" x14ac:dyDescent="0.35">
      <c r="A370" s="438"/>
      <c r="B370" s="439"/>
      <c r="C370" s="439"/>
      <c r="D370" s="439"/>
      <c r="E370" s="439"/>
      <c r="F370" s="439"/>
      <c r="G370" s="439"/>
      <c r="H370" s="439"/>
      <c r="I370" s="439"/>
      <c r="J370" s="440"/>
    </row>
    <row r="371" spans="1:10" x14ac:dyDescent="0.35">
      <c r="A371" s="438"/>
      <c r="B371" s="439"/>
      <c r="C371" s="439"/>
      <c r="D371" s="439"/>
      <c r="E371" s="439"/>
      <c r="F371" s="439"/>
      <c r="G371" s="439"/>
      <c r="H371" s="439"/>
      <c r="I371" s="439"/>
      <c r="J371" s="440"/>
    </row>
    <row r="372" spans="1:10" x14ac:dyDescent="0.35">
      <c r="A372" s="438"/>
      <c r="B372" s="439"/>
      <c r="C372" s="439"/>
      <c r="D372" s="439"/>
      <c r="E372" s="439"/>
      <c r="F372" s="439"/>
      <c r="G372" s="439"/>
      <c r="H372" s="439"/>
      <c r="I372" s="439"/>
      <c r="J372" s="440"/>
    </row>
    <row r="373" spans="1:10" x14ac:dyDescent="0.35">
      <c r="A373" s="438"/>
      <c r="B373" s="439"/>
      <c r="C373" s="439"/>
      <c r="D373" s="439"/>
      <c r="E373" s="439"/>
      <c r="F373" s="439"/>
      <c r="G373" s="439"/>
      <c r="H373" s="439"/>
      <c r="I373" s="439"/>
      <c r="J373" s="440"/>
    </row>
    <row r="374" spans="1:10" x14ac:dyDescent="0.35">
      <c r="A374" s="438"/>
      <c r="B374" s="439"/>
      <c r="C374" s="439"/>
      <c r="D374" s="439"/>
      <c r="E374" s="439"/>
      <c r="F374" s="439"/>
      <c r="G374" s="439"/>
      <c r="H374" s="439"/>
      <c r="I374" s="439"/>
      <c r="J374" s="440"/>
    </row>
    <row r="375" spans="1:10" x14ac:dyDescent="0.35">
      <c r="A375" s="438"/>
      <c r="B375" s="439"/>
      <c r="C375" s="439"/>
      <c r="D375" s="439"/>
      <c r="E375" s="439"/>
      <c r="F375" s="439"/>
      <c r="G375" s="439"/>
      <c r="H375" s="439"/>
      <c r="I375" s="439"/>
      <c r="J375" s="440"/>
    </row>
    <row r="376" spans="1:10" x14ac:dyDescent="0.35">
      <c r="A376" s="438"/>
      <c r="B376" s="439"/>
      <c r="C376" s="439"/>
      <c r="D376" s="439"/>
      <c r="E376" s="439"/>
      <c r="F376" s="439"/>
      <c r="G376" s="439"/>
      <c r="H376" s="439"/>
      <c r="I376" s="439"/>
      <c r="J376" s="440"/>
    </row>
    <row r="377" spans="1:10" ht="15" thickBot="1" x14ac:dyDescent="0.4">
      <c r="A377" s="441"/>
      <c r="B377" s="442"/>
      <c r="C377" s="442"/>
      <c r="D377" s="442"/>
      <c r="E377" s="442"/>
      <c r="F377" s="442"/>
      <c r="G377" s="442"/>
      <c r="H377" s="442"/>
      <c r="I377" s="442"/>
      <c r="J377" s="443"/>
    </row>
    <row r="378" spans="1:10" ht="15" thickBot="1" x14ac:dyDescent="0.4">
      <c r="A378" s="480"/>
      <c r="B378" s="481"/>
      <c r="C378" s="481"/>
      <c r="D378" s="481"/>
      <c r="E378" s="481"/>
      <c r="F378" s="481"/>
      <c r="G378" s="481"/>
      <c r="H378" s="481"/>
      <c r="I378" s="481"/>
      <c r="J378" s="482"/>
    </row>
    <row r="379" spans="1:10" ht="18.5" x14ac:dyDescent="0.45">
      <c r="A379" s="404" t="s">
        <v>194</v>
      </c>
      <c r="B379" s="404"/>
      <c r="C379" s="404"/>
      <c r="D379" s="404"/>
      <c r="E379" s="404"/>
      <c r="F379" s="404"/>
      <c r="G379" s="404"/>
      <c r="H379" s="404"/>
      <c r="I379" s="404"/>
      <c r="J379" s="404"/>
    </row>
    <row r="380" spans="1:10" ht="15" thickBot="1" x14ac:dyDescent="0.4">
      <c r="A380" s="405"/>
      <c r="B380" s="405"/>
      <c r="C380" s="405"/>
      <c r="D380" s="405"/>
      <c r="E380" s="405"/>
      <c r="F380" s="405"/>
      <c r="G380" s="405"/>
      <c r="H380" s="405"/>
      <c r="I380" s="405"/>
      <c r="J380" s="405"/>
    </row>
    <row r="381" spans="1:10" ht="16" thickBot="1" x14ac:dyDescent="0.4">
      <c r="A381" s="406" t="s">
        <v>183</v>
      </c>
      <c r="B381" s="406"/>
      <c r="C381" s="407" t="s">
        <v>292</v>
      </c>
      <c r="D381" s="408"/>
      <c r="E381" s="408"/>
      <c r="F381" s="408"/>
      <c r="G381" s="408"/>
      <c r="H381" s="408"/>
      <c r="I381" s="408"/>
      <c r="J381" s="409"/>
    </row>
    <row r="382" spans="1:10" ht="15" thickBot="1" x14ac:dyDescent="0.4">
      <c r="A382" s="410"/>
      <c r="B382" s="410"/>
      <c r="C382" s="410"/>
      <c r="D382" s="410"/>
      <c r="E382" s="410"/>
      <c r="F382" s="410"/>
      <c r="G382" s="410"/>
      <c r="H382" s="410"/>
      <c r="I382" s="410"/>
      <c r="J382" s="410"/>
    </row>
    <row r="383" spans="1:10" ht="15" thickBot="1" x14ac:dyDescent="0.4">
      <c r="A383" s="411" t="s">
        <v>68</v>
      </c>
      <c r="B383" s="411"/>
      <c r="C383" s="412"/>
      <c r="D383" s="183"/>
      <c r="F383" s="413" t="s">
        <v>69</v>
      </c>
      <c r="G383" s="413"/>
      <c r="H383" s="414"/>
      <c r="I383" s="183"/>
    </row>
    <row r="384" spans="1:10" x14ac:dyDescent="0.35">
      <c r="A384" s="410"/>
      <c r="B384" s="410"/>
      <c r="C384" s="410"/>
      <c r="D384" s="410"/>
      <c r="E384" s="410"/>
      <c r="F384" s="410"/>
      <c r="G384" s="410"/>
      <c r="H384" s="410"/>
      <c r="I384" s="410"/>
      <c r="J384" s="410"/>
    </row>
    <row r="385" spans="1:10" ht="16" thickBot="1" x14ac:dyDescent="0.4">
      <c r="A385" s="415" t="s">
        <v>184</v>
      </c>
      <c r="B385" s="415"/>
      <c r="C385" s="415"/>
      <c r="D385" s="415"/>
      <c r="E385" s="415"/>
      <c r="F385" s="415"/>
      <c r="G385" s="415"/>
      <c r="H385" s="415"/>
      <c r="I385" s="415"/>
      <c r="J385" s="415"/>
    </row>
    <row r="386" spans="1:10" x14ac:dyDescent="0.35">
      <c r="A386" s="416" t="s">
        <v>293</v>
      </c>
      <c r="B386" s="417"/>
      <c r="C386" s="417"/>
      <c r="D386" s="417"/>
      <c r="E386" s="417"/>
      <c r="F386" s="417"/>
      <c r="G386" s="417"/>
      <c r="H386" s="417"/>
      <c r="I386" s="417"/>
      <c r="J386" s="418"/>
    </row>
    <row r="387" spans="1:10" x14ac:dyDescent="0.35">
      <c r="A387" s="419"/>
      <c r="B387" s="420"/>
      <c r="C387" s="420"/>
      <c r="D387" s="420"/>
      <c r="E387" s="420"/>
      <c r="F387" s="420"/>
      <c r="G387" s="420"/>
      <c r="H387" s="420"/>
      <c r="I387" s="420"/>
      <c r="J387" s="421"/>
    </row>
    <row r="388" spans="1:10" x14ac:dyDescent="0.35">
      <c r="A388" s="419"/>
      <c r="B388" s="420"/>
      <c r="C388" s="420"/>
      <c r="D388" s="420"/>
      <c r="E388" s="420"/>
      <c r="F388" s="420"/>
      <c r="G388" s="420"/>
      <c r="H388" s="420"/>
      <c r="I388" s="420"/>
      <c r="J388" s="421"/>
    </row>
    <row r="389" spans="1:10" x14ac:dyDescent="0.35">
      <c r="A389" s="419"/>
      <c r="B389" s="420"/>
      <c r="C389" s="420"/>
      <c r="D389" s="420"/>
      <c r="E389" s="420"/>
      <c r="F389" s="420"/>
      <c r="G389" s="420"/>
      <c r="H389" s="420"/>
      <c r="I389" s="420"/>
      <c r="J389" s="421"/>
    </row>
    <row r="390" spans="1:10" x14ac:dyDescent="0.35">
      <c r="A390" s="419"/>
      <c r="B390" s="420"/>
      <c r="C390" s="420"/>
      <c r="D390" s="420"/>
      <c r="E390" s="420"/>
      <c r="F390" s="420"/>
      <c r="G390" s="420"/>
      <c r="H390" s="420"/>
      <c r="I390" s="420"/>
      <c r="J390" s="421"/>
    </row>
    <row r="391" spans="1:10" x14ac:dyDescent="0.35">
      <c r="A391" s="419"/>
      <c r="B391" s="420"/>
      <c r="C391" s="420"/>
      <c r="D391" s="420"/>
      <c r="E391" s="420"/>
      <c r="F391" s="420"/>
      <c r="G391" s="420"/>
      <c r="H391" s="420"/>
      <c r="I391" s="420"/>
      <c r="J391" s="421"/>
    </row>
    <row r="392" spans="1:10" x14ac:dyDescent="0.35">
      <c r="A392" s="419"/>
      <c r="B392" s="420"/>
      <c r="C392" s="420"/>
      <c r="D392" s="420"/>
      <c r="E392" s="420"/>
      <c r="F392" s="420"/>
      <c r="G392" s="420"/>
      <c r="H392" s="420"/>
      <c r="I392" s="420"/>
      <c r="J392" s="421"/>
    </row>
    <row r="393" spans="1:10" x14ac:dyDescent="0.35">
      <c r="A393" s="419"/>
      <c r="B393" s="420"/>
      <c r="C393" s="420"/>
      <c r="D393" s="420"/>
      <c r="E393" s="420"/>
      <c r="F393" s="420"/>
      <c r="G393" s="420"/>
      <c r="H393" s="420"/>
      <c r="I393" s="420"/>
      <c r="J393" s="421"/>
    </row>
    <row r="394" spans="1:10" x14ac:dyDescent="0.35">
      <c r="A394" s="419"/>
      <c r="B394" s="420"/>
      <c r="C394" s="420"/>
      <c r="D394" s="420"/>
      <c r="E394" s="420"/>
      <c r="F394" s="420"/>
      <c r="G394" s="420"/>
      <c r="H394" s="420"/>
      <c r="I394" s="420"/>
      <c r="J394" s="421"/>
    </row>
    <row r="395" spans="1:10" ht="15" thickBot="1" x14ac:dyDescent="0.4">
      <c r="A395" s="422"/>
      <c r="B395" s="423"/>
      <c r="C395" s="423"/>
      <c r="D395" s="423"/>
      <c r="E395" s="423"/>
      <c r="F395" s="423"/>
      <c r="G395" s="423"/>
      <c r="H395" s="423"/>
      <c r="I395" s="423"/>
      <c r="J395" s="424"/>
    </row>
    <row r="396" spans="1:10" x14ac:dyDescent="0.35">
      <c r="A396" s="425"/>
      <c r="B396" s="425"/>
      <c r="C396" s="425"/>
      <c r="D396" s="425"/>
      <c r="E396" s="425"/>
      <c r="F396" s="425"/>
      <c r="G396" s="425"/>
      <c r="H396" s="425"/>
      <c r="I396" s="425"/>
      <c r="J396" s="425"/>
    </row>
    <row r="397" spans="1:10" ht="16" thickBot="1" x14ac:dyDescent="0.4">
      <c r="A397" s="415" t="s">
        <v>29</v>
      </c>
      <c r="B397" s="415"/>
      <c r="C397" s="415"/>
      <c r="D397" s="415"/>
      <c r="E397" s="415"/>
      <c r="F397" s="415"/>
      <c r="G397" s="415"/>
      <c r="H397" s="415"/>
      <c r="I397" s="415"/>
      <c r="J397" s="415"/>
    </row>
    <row r="398" spans="1:10" x14ac:dyDescent="0.35">
      <c r="A398" s="416" t="s">
        <v>343</v>
      </c>
      <c r="B398" s="417"/>
      <c r="C398" s="417"/>
      <c r="D398" s="417"/>
      <c r="E398" s="417"/>
      <c r="F398" s="417"/>
      <c r="G398" s="417"/>
      <c r="H398" s="417"/>
      <c r="I398" s="417"/>
      <c r="J398" s="418"/>
    </row>
    <row r="399" spans="1:10" x14ac:dyDescent="0.35">
      <c r="A399" s="419"/>
      <c r="B399" s="420"/>
      <c r="C399" s="420"/>
      <c r="D399" s="420"/>
      <c r="E399" s="420"/>
      <c r="F399" s="420"/>
      <c r="G399" s="420"/>
      <c r="H399" s="420"/>
      <c r="I399" s="420"/>
      <c r="J399" s="421"/>
    </row>
    <row r="400" spans="1:10" x14ac:dyDescent="0.35">
      <c r="A400" s="419"/>
      <c r="B400" s="420"/>
      <c r="C400" s="420"/>
      <c r="D400" s="420"/>
      <c r="E400" s="420"/>
      <c r="F400" s="420"/>
      <c r="G400" s="420"/>
      <c r="H400" s="420"/>
      <c r="I400" s="420"/>
      <c r="J400" s="421"/>
    </row>
    <row r="401" spans="1:10" x14ac:dyDescent="0.35">
      <c r="A401" s="419"/>
      <c r="B401" s="420"/>
      <c r="C401" s="420"/>
      <c r="D401" s="420"/>
      <c r="E401" s="420"/>
      <c r="F401" s="420"/>
      <c r="G401" s="420"/>
      <c r="H401" s="420"/>
      <c r="I401" s="420"/>
      <c r="J401" s="421"/>
    </row>
    <row r="402" spans="1:10" ht="15" thickBot="1" x14ac:dyDescent="0.4">
      <c r="A402" s="422"/>
      <c r="B402" s="423"/>
      <c r="C402" s="423"/>
      <c r="D402" s="423"/>
      <c r="E402" s="423"/>
      <c r="F402" s="423"/>
      <c r="G402" s="423"/>
      <c r="H402" s="423"/>
      <c r="I402" s="423"/>
      <c r="J402" s="424"/>
    </row>
    <row r="403" spans="1:10" x14ac:dyDescent="0.35">
      <c r="A403" s="425"/>
      <c r="B403" s="425"/>
      <c r="C403" s="425"/>
      <c r="D403" s="425"/>
      <c r="E403" s="425"/>
      <c r="F403" s="425"/>
      <c r="G403" s="425"/>
      <c r="H403" s="425"/>
      <c r="I403" s="425"/>
      <c r="J403" s="425"/>
    </row>
    <row r="404" spans="1:10" ht="16" thickBot="1" x14ac:dyDescent="0.4">
      <c r="A404" s="415" t="s">
        <v>27</v>
      </c>
      <c r="B404" s="415"/>
      <c r="C404" s="415"/>
      <c r="D404" s="415"/>
      <c r="E404" s="415"/>
      <c r="F404" s="415"/>
      <c r="G404" s="415"/>
      <c r="H404" s="415"/>
      <c r="I404" s="415"/>
      <c r="J404" s="415"/>
    </row>
    <row r="405" spans="1:10" ht="15" thickBot="1" x14ac:dyDescent="0.4">
      <c r="A405" s="426" t="s">
        <v>302</v>
      </c>
      <c r="B405" s="427"/>
      <c r="C405" s="427"/>
      <c r="D405" s="427"/>
      <c r="E405" s="427"/>
      <c r="F405" s="427"/>
      <c r="G405" s="427"/>
      <c r="H405" s="427"/>
      <c r="I405" s="427"/>
      <c r="J405" s="428"/>
    </row>
    <row r="406" spans="1:10" x14ac:dyDescent="0.35">
      <c r="A406" s="425"/>
      <c r="B406" s="425"/>
      <c r="C406" s="425"/>
      <c r="D406" s="425"/>
      <c r="E406" s="425"/>
      <c r="F406" s="425"/>
      <c r="G406" s="425"/>
      <c r="H406" s="425"/>
      <c r="I406" s="425"/>
      <c r="J406" s="425"/>
    </row>
    <row r="407" spans="1:10" ht="53.5" customHeight="1" thickBot="1" x14ac:dyDescent="0.4">
      <c r="A407" s="394" t="s">
        <v>185</v>
      </c>
      <c r="B407" s="394"/>
      <c r="C407" s="394"/>
      <c r="D407" s="394"/>
      <c r="E407" s="394"/>
      <c r="F407" s="394"/>
      <c r="G407" s="394"/>
      <c r="H407" s="394"/>
      <c r="I407" s="394"/>
      <c r="J407" s="394"/>
    </row>
    <row r="408" spans="1:10" x14ac:dyDescent="0.35">
      <c r="A408" s="435" t="s">
        <v>344</v>
      </c>
      <c r="B408" s="436"/>
      <c r="C408" s="436"/>
      <c r="D408" s="436"/>
      <c r="E408" s="436"/>
      <c r="F408" s="436"/>
      <c r="G408" s="436"/>
      <c r="H408" s="436"/>
      <c r="I408" s="436"/>
      <c r="J408" s="437"/>
    </row>
    <row r="409" spans="1:10" x14ac:dyDescent="0.35">
      <c r="A409" s="438"/>
      <c r="B409" s="439"/>
      <c r="C409" s="439"/>
      <c r="D409" s="439"/>
      <c r="E409" s="439"/>
      <c r="F409" s="439"/>
      <c r="G409" s="439"/>
      <c r="H409" s="439"/>
      <c r="I409" s="439"/>
      <c r="J409" s="440"/>
    </row>
    <row r="410" spans="1:10" x14ac:dyDescent="0.35">
      <c r="A410" s="438"/>
      <c r="B410" s="439"/>
      <c r="C410" s="439"/>
      <c r="D410" s="439"/>
      <c r="E410" s="439"/>
      <c r="F410" s="439"/>
      <c r="G410" s="439"/>
      <c r="H410" s="439"/>
      <c r="I410" s="439"/>
      <c r="J410" s="440"/>
    </row>
    <row r="411" spans="1:10" x14ac:dyDescent="0.35">
      <c r="A411" s="438"/>
      <c r="B411" s="439"/>
      <c r="C411" s="439"/>
      <c r="D411" s="439"/>
      <c r="E411" s="439"/>
      <c r="F411" s="439"/>
      <c r="G411" s="439"/>
      <c r="H411" s="439"/>
      <c r="I411" s="439"/>
      <c r="J411" s="440"/>
    </row>
    <row r="412" spans="1:10" x14ac:dyDescent="0.35">
      <c r="A412" s="438"/>
      <c r="B412" s="439"/>
      <c r="C412" s="439"/>
      <c r="D412" s="439"/>
      <c r="E412" s="439"/>
      <c r="F412" s="439"/>
      <c r="G412" s="439"/>
      <c r="H412" s="439"/>
      <c r="I412" s="439"/>
      <c r="J412" s="440"/>
    </row>
    <row r="413" spans="1:10" x14ac:dyDescent="0.35">
      <c r="A413" s="438"/>
      <c r="B413" s="439"/>
      <c r="C413" s="439"/>
      <c r="D413" s="439"/>
      <c r="E413" s="439"/>
      <c r="F413" s="439"/>
      <c r="G413" s="439"/>
      <c r="H413" s="439"/>
      <c r="I413" s="439"/>
      <c r="J413" s="440"/>
    </row>
    <row r="414" spans="1:10" x14ac:dyDescent="0.35">
      <c r="A414" s="438"/>
      <c r="B414" s="439"/>
      <c r="C414" s="439"/>
      <c r="D414" s="439"/>
      <c r="E414" s="439"/>
      <c r="F414" s="439"/>
      <c r="G414" s="439"/>
      <c r="H414" s="439"/>
      <c r="I414" s="439"/>
      <c r="J414" s="440"/>
    </row>
    <row r="415" spans="1:10" x14ac:dyDescent="0.35">
      <c r="A415" s="438"/>
      <c r="B415" s="439"/>
      <c r="C415" s="439"/>
      <c r="D415" s="439"/>
      <c r="E415" s="439"/>
      <c r="F415" s="439"/>
      <c r="G415" s="439"/>
      <c r="H415" s="439"/>
      <c r="I415" s="439"/>
      <c r="J415" s="440"/>
    </row>
    <row r="416" spans="1:10" x14ac:dyDescent="0.35">
      <c r="A416" s="438"/>
      <c r="B416" s="439"/>
      <c r="C416" s="439"/>
      <c r="D416" s="439"/>
      <c r="E416" s="439"/>
      <c r="F416" s="439"/>
      <c r="G416" s="439"/>
      <c r="H416" s="439"/>
      <c r="I416" s="439"/>
      <c r="J416" s="440"/>
    </row>
    <row r="417" spans="1:10" x14ac:dyDescent="0.35">
      <c r="A417" s="438"/>
      <c r="B417" s="439"/>
      <c r="C417" s="439"/>
      <c r="D417" s="439"/>
      <c r="E417" s="439"/>
      <c r="F417" s="439"/>
      <c r="G417" s="439"/>
      <c r="H417" s="439"/>
      <c r="I417" s="439"/>
      <c r="J417" s="440"/>
    </row>
    <row r="418" spans="1:10" x14ac:dyDescent="0.35">
      <c r="A418" s="438"/>
      <c r="B418" s="439"/>
      <c r="C418" s="439"/>
      <c r="D418" s="439"/>
      <c r="E418" s="439"/>
      <c r="F418" s="439"/>
      <c r="G418" s="439"/>
      <c r="H418" s="439"/>
      <c r="I418" s="439"/>
      <c r="J418" s="440"/>
    </row>
    <row r="419" spans="1:10" ht="15" thickBot="1" x14ac:dyDescent="0.4">
      <c r="A419" s="441"/>
      <c r="B419" s="442"/>
      <c r="C419" s="442"/>
      <c r="D419" s="442"/>
      <c r="E419" s="442"/>
      <c r="F419" s="442"/>
      <c r="G419" s="442"/>
      <c r="H419" s="442"/>
      <c r="I419" s="442"/>
      <c r="J419" s="443"/>
    </row>
    <row r="420" spans="1:10" ht="15" thickBot="1" x14ac:dyDescent="0.4">
      <c r="A420" s="432"/>
      <c r="B420" s="433"/>
      <c r="C420" s="433"/>
      <c r="D420" s="433"/>
      <c r="E420" s="433"/>
      <c r="F420" s="433"/>
      <c r="G420" s="433"/>
      <c r="H420" s="433"/>
      <c r="I420" s="433"/>
      <c r="J420" s="434"/>
    </row>
    <row r="421" spans="1:10" ht="18.5" x14ac:dyDescent="0.45">
      <c r="A421" s="404" t="s">
        <v>197</v>
      </c>
      <c r="B421" s="404"/>
      <c r="C421" s="404"/>
      <c r="D421" s="404"/>
      <c r="E421" s="404"/>
      <c r="F421" s="404"/>
      <c r="G421" s="404"/>
      <c r="H421" s="404"/>
      <c r="I421" s="404"/>
      <c r="J421" s="404"/>
    </row>
    <row r="422" spans="1:10" ht="15" thickBot="1" x14ac:dyDescent="0.4">
      <c r="A422" s="405"/>
      <c r="B422" s="405"/>
      <c r="C422" s="405"/>
      <c r="D422" s="405"/>
      <c r="E422" s="405"/>
      <c r="F422" s="405"/>
      <c r="G422" s="405"/>
      <c r="H422" s="405"/>
      <c r="I422" s="405"/>
      <c r="J422" s="405"/>
    </row>
    <row r="423" spans="1:10" ht="16" thickBot="1" x14ac:dyDescent="0.4">
      <c r="A423" s="406" t="s">
        <v>183</v>
      </c>
      <c r="B423" s="406"/>
      <c r="C423" s="407" t="s">
        <v>295</v>
      </c>
      <c r="D423" s="408"/>
      <c r="E423" s="408"/>
      <c r="F423" s="408"/>
      <c r="G423" s="408"/>
      <c r="H423" s="408"/>
      <c r="I423" s="408"/>
      <c r="J423" s="409"/>
    </row>
    <row r="424" spans="1:10" ht="15" thickBot="1" x14ac:dyDescent="0.4">
      <c r="A424" s="410"/>
      <c r="B424" s="410"/>
      <c r="C424" s="410"/>
      <c r="D424" s="410"/>
      <c r="E424" s="410"/>
      <c r="F424" s="410"/>
      <c r="G424" s="410"/>
      <c r="H424" s="410"/>
      <c r="I424" s="410"/>
      <c r="J424" s="410"/>
    </row>
    <row r="425" spans="1:10" ht="15" thickBot="1" x14ac:dyDescent="0.4">
      <c r="A425" s="411" t="s">
        <v>68</v>
      </c>
      <c r="B425" s="411"/>
      <c r="C425" s="412"/>
      <c r="D425" s="183" t="s">
        <v>46</v>
      </c>
      <c r="F425" s="413" t="s">
        <v>69</v>
      </c>
      <c r="G425" s="413"/>
      <c r="H425" s="414"/>
      <c r="I425" s="183" t="s">
        <v>49</v>
      </c>
    </row>
    <row r="426" spans="1:10" x14ac:dyDescent="0.35">
      <c r="A426" s="410"/>
      <c r="B426" s="410"/>
      <c r="C426" s="410"/>
      <c r="D426" s="410"/>
      <c r="E426" s="410"/>
      <c r="F426" s="410"/>
      <c r="G426" s="410"/>
      <c r="H426" s="410"/>
      <c r="I426" s="410"/>
      <c r="J426" s="410"/>
    </row>
    <row r="427" spans="1:10" ht="16" thickBot="1" x14ac:dyDescent="0.4">
      <c r="A427" s="415" t="s">
        <v>184</v>
      </c>
      <c r="B427" s="415"/>
      <c r="C427" s="415"/>
      <c r="D427" s="415"/>
      <c r="E427" s="415"/>
      <c r="F427" s="415"/>
      <c r="G427" s="415"/>
      <c r="H427" s="415"/>
      <c r="I427" s="415"/>
      <c r="J427" s="415"/>
    </row>
    <row r="428" spans="1:10" ht="15.65" customHeight="1" x14ac:dyDescent="0.35">
      <c r="A428" s="416" t="s">
        <v>345</v>
      </c>
      <c r="B428" s="417"/>
      <c r="C428" s="417"/>
      <c r="D428" s="417"/>
      <c r="E428" s="417"/>
      <c r="F428" s="417"/>
      <c r="G428" s="417"/>
      <c r="H428" s="417"/>
      <c r="I428" s="417"/>
      <c r="J428" s="418"/>
    </row>
    <row r="429" spans="1:10" ht="15.65" customHeight="1" x14ac:dyDescent="0.35">
      <c r="A429" s="419"/>
      <c r="B429" s="420"/>
      <c r="C429" s="420"/>
      <c r="D429" s="420"/>
      <c r="E429" s="420"/>
      <c r="F429" s="420"/>
      <c r="G429" s="420"/>
      <c r="H429" s="420"/>
      <c r="I429" s="420"/>
      <c r="J429" s="421"/>
    </row>
    <row r="430" spans="1:10" ht="15.65" customHeight="1" x14ac:dyDescent="0.35">
      <c r="A430" s="419"/>
      <c r="B430" s="420"/>
      <c r="C430" s="420"/>
      <c r="D430" s="420"/>
      <c r="E430" s="420"/>
      <c r="F430" s="420"/>
      <c r="G430" s="420"/>
      <c r="H430" s="420"/>
      <c r="I430" s="420"/>
      <c r="J430" s="421"/>
    </row>
    <row r="431" spans="1:10" ht="15.65" customHeight="1" x14ac:dyDescent="0.35">
      <c r="A431" s="419"/>
      <c r="B431" s="420"/>
      <c r="C431" s="420"/>
      <c r="D431" s="420"/>
      <c r="E431" s="420"/>
      <c r="F431" s="420"/>
      <c r="G431" s="420"/>
      <c r="H431" s="420"/>
      <c r="I431" s="420"/>
      <c r="J431" s="421"/>
    </row>
    <row r="432" spans="1:10" ht="15.65" customHeight="1" x14ac:dyDescent="0.35">
      <c r="A432" s="419"/>
      <c r="B432" s="420"/>
      <c r="C432" s="420"/>
      <c r="D432" s="420"/>
      <c r="E432" s="420"/>
      <c r="F432" s="420"/>
      <c r="G432" s="420"/>
      <c r="H432" s="420"/>
      <c r="I432" s="420"/>
      <c r="J432" s="421"/>
    </row>
    <row r="433" spans="1:10" ht="15.65" customHeight="1" x14ac:dyDescent="0.35">
      <c r="A433" s="419"/>
      <c r="B433" s="420"/>
      <c r="C433" s="420"/>
      <c r="D433" s="420"/>
      <c r="E433" s="420"/>
      <c r="F433" s="420"/>
      <c r="G433" s="420"/>
      <c r="H433" s="420"/>
      <c r="I433" s="420"/>
      <c r="J433" s="421"/>
    </row>
    <row r="434" spans="1:10" ht="15.65" customHeight="1" x14ac:dyDescent="0.35">
      <c r="A434" s="419"/>
      <c r="B434" s="420"/>
      <c r="C434" s="420"/>
      <c r="D434" s="420"/>
      <c r="E434" s="420"/>
      <c r="F434" s="420"/>
      <c r="G434" s="420"/>
      <c r="H434" s="420"/>
      <c r="I434" s="420"/>
      <c r="J434" s="421"/>
    </row>
    <row r="435" spans="1:10" ht="15.65" customHeight="1" x14ac:dyDescent="0.35">
      <c r="A435" s="419"/>
      <c r="B435" s="420"/>
      <c r="C435" s="420"/>
      <c r="D435" s="420"/>
      <c r="E435" s="420"/>
      <c r="F435" s="420"/>
      <c r="G435" s="420"/>
      <c r="H435" s="420"/>
      <c r="I435" s="420"/>
      <c r="J435" s="421"/>
    </row>
    <row r="436" spans="1:10" ht="15.65" customHeight="1" x14ac:dyDescent="0.35">
      <c r="A436" s="419"/>
      <c r="B436" s="420"/>
      <c r="C436" s="420"/>
      <c r="D436" s="420"/>
      <c r="E436" s="420"/>
      <c r="F436" s="420"/>
      <c r="G436" s="420"/>
      <c r="H436" s="420"/>
      <c r="I436" s="420"/>
      <c r="J436" s="421"/>
    </row>
    <row r="437" spans="1:10" ht="15.65" customHeight="1" thickBot="1" x14ac:dyDescent="0.4">
      <c r="A437" s="422"/>
      <c r="B437" s="423"/>
      <c r="C437" s="423"/>
      <c r="D437" s="423"/>
      <c r="E437" s="423"/>
      <c r="F437" s="423"/>
      <c r="G437" s="423"/>
      <c r="H437" s="423"/>
      <c r="I437" s="423"/>
      <c r="J437" s="424"/>
    </row>
    <row r="438" spans="1:10" x14ac:dyDescent="0.35">
      <c r="A438" s="425"/>
      <c r="B438" s="425"/>
      <c r="C438" s="425"/>
      <c r="D438" s="425"/>
      <c r="E438" s="425"/>
      <c r="F438" s="425"/>
      <c r="G438" s="425"/>
      <c r="H438" s="425"/>
      <c r="I438" s="425"/>
      <c r="J438" s="425"/>
    </row>
    <row r="439" spans="1:10" ht="16" thickBot="1" x14ac:dyDescent="0.4">
      <c r="A439" s="415" t="s">
        <v>29</v>
      </c>
      <c r="B439" s="415"/>
      <c r="C439" s="415"/>
      <c r="D439" s="415"/>
      <c r="E439" s="415"/>
      <c r="F439" s="415"/>
      <c r="G439" s="415"/>
      <c r="H439" s="415"/>
      <c r="I439" s="415"/>
      <c r="J439" s="415"/>
    </row>
    <row r="440" spans="1:10" x14ac:dyDescent="0.35">
      <c r="A440" s="416" t="s">
        <v>296</v>
      </c>
      <c r="B440" s="417"/>
      <c r="C440" s="417"/>
      <c r="D440" s="417"/>
      <c r="E440" s="417"/>
      <c r="F440" s="417"/>
      <c r="G440" s="417"/>
      <c r="H440" s="417"/>
      <c r="I440" s="417"/>
      <c r="J440" s="418"/>
    </row>
    <row r="441" spans="1:10" x14ac:dyDescent="0.35">
      <c r="A441" s="419"/>
      <c r="B441" s="420"/>
      <c r="C441" s="420"/>
      <c r="D441" s="420"/>
      <c r="E441" s="420"/>
      <c r="F441" s="420"/>
      <c r="G441" s="420"/>
      <c r="H441" s="420"/>
      <c r="I441" s="420"/>
      <c r="J441" s="421"/>
    </row>
    <row r="442" spans="1:10" x14ac:dyDescent="0.35">
      <c r="A442" s="419"/>
      <c r="B442" s="420"/>
      <c r="C442" s="420"/>
      <c r="D442" s="420"/>
      <c r="E442" s="420"/>
      <c r="F442" s="420"/>
      <c r="G442" s="420"/>
      <c r="H442" s="420"/>
      <c r="I442" s="420"/>
      <c r="J442" s="421"/>
    </row>
    <row r="443" spans="1:10" x14ac:dyDescent="0.35">
      <c r="A443" s="419"/>
      <c r="B443" s="420"/>
      <c r="C443" s="420"/>
      <c r="D443" s="420"/>
      <c r="E443" s="420"/>
      <c r="F443" s="420"/>
      <c r="G443" s="420"/>
      <c r="H443" s="420"/>
      <c r="I443" s="420"/>
      <c r="J443" s="421"/>
    </row>
    <row r="444" spans="1:10" ht="15" thickBot="1" x14ac:dyDescent="0.4">
      <c r="A444" s="422"/>
      <c r="B444" s="423"/>
      <c r="C444" s="423"/>
      <c r="D444" s="423"/>
      <c r="E444" s="423"/>
      <c r="F444" s="423"/>
      <c r="G444" s="423"/>
      <c r="H444" s="423"/>
      <c r="I444" s="423"/>
      <c r="J444" s="424"/>
    </row>
    <row r="445" spans="1:10" x14ac:dyDescent="0.35">
      <c r="A445" s="425"/>
      <c r="B445" s="425"/>
      <c r="C445" s="425"/>
      <c r="D445" s="425"/>
      <c r="E445" s="425"/>
      <c r="F445" s="425"/>
      <c r="G445" s="425"/>
      <c r="H445" s="425"/>
      <c r="I445" s="425"/>
      <c r="J445" s="425"/>
    </row>
    <row r="446" spans="1:10" ht="16" thickBot="1" x14ac:dyDescent="0.4">
      <c r="A446" s="415" t="s">
        <v>27</v>
      </c>
      <c r="B446" s="415"/>
      <c r="C446" s="415"/>
      <c r="D446" s="415"/>
      <c r="E446" s="415"/>
      <c r="F446" s="415"/>
      <c r="G446" s="415"/>
      <c r="H446" s="415"/>
      <c r="I446" s="415"/>
      <c r="J446" s="415"/>
    </row>
    <row r="447" spans="1:10" ht="15" thickBot="1" x14ac:dyDescent="0.4">
      <c r="A447" s="468" t="s">
        <v>302</v>
      </c>
      <c r="B447" s="469"/>
      <c r="C447" s="469"/>
      <c r="D447" s="469"/>
      <c r="E447" s="469"/>
      <c r="F447" s="469"/>
      <c r="G447" s="469"/>
      <c r="H447" s="469"/>
      <c r="I447" s="469"/>
      <c r="J447" s="470"/>
    </row>
    <row r="448" spans="1:10" x14ac:dyDescent="0.35">
      <c r="A448" s="425"/>
      <c r="B448" s="425"/>
      <c r="C448" s="425"/>
      <c r="D448" s="425"/>
      <c r="E448" s="425"/>
      <c r="F448" s="425"/>
      <c r="G448" s="425"/>
      <c r="H448" s="425"/>
      <c r="I448" s="425"/>
      <c r="J448" s="425"/>
    </row>
    <row r="449" spans="1:10" ht="50.15" customHeight="1" thickBot="1" x14ac:dyDescent="0.4">
      <c r="A449" s="394" t="s">
        <v>185</v>
      </c>
      <c r="B449" s="394"/>
      <c r="C449" s="394"/>
      <c r="D449" s="394"/>
      <c r="E449" s="394"/>
      <c r="F449" s="394"/>
      <c r="G449" s="394"/>
      <c r="H449" s="394"/>
      <c r="I449" s="394"/>
      <c r="J449" s="394"/>
    </row>
    <row r="450" spans="1:10" x14ac:dyDescent="0.35">
      <c r="A450" s="435" t="s">
        <v>346</v>
      </c>
      <c r="B450" s="436"/>
      <c r="C450" s="436"/>
      <c r="D450" s="436"/>
      <c r="E450" s="436"/>
      <c r="F450" s="436"/>
      <c r="G450" s="436"/>
      <c r="H450" s="436"/>
      <c r="I450" s="436"/>
      <c r="J450" s="437"/>
    </row>
    <row r="451" spans="1:10" x14ac:dyDescent="0.35">
      <c r="A451" s="438"/>
      <c r="B451" s="439"/>
      <c r="C451" s="439"/>
      <c r="D451" s="439"/>
      <c r="E451" s="439"/>
      <c r="F451" s="439"/>
      <c r="G451" s="439"/>
      <c r="H451" s="439"/>
      <c r="I451" s="439"/>
      <c r="J451" s="440"/>
    </row>
    <row r="452" spans="1:10" x14ac:dyDescent="0.35">
      <c r="A452" s="438"/>
      <c r="B452" s="439"/>
      <c r="C452" s="439"/>
      <c r="D452" s="439"/>
      <c r="E452" s="439"/>
      <c r="F452" s="439"/>
      <c r="G452" s="439"/>
      <c r="H452" s="439"/>
      <c r="I452" s="439"/>
      <c r="J452" s="440"/>
    </row>
    <row r="453" spans="1:10" x14ac:dyDescent="0.35">
      <c r="A453" s="438"/>
      <c r="B453" s="439"/>
      <c r="C453" s="439"/>
      <c r="D453" s="439"/>
      <c r="E453" s="439"/>
      <c r="F453" s="439"/>
      <c r="G453" s="439"/>
      <c r="H453" s="439"/>
      <c r="I453" s="439"/>
      <c r="J453" s="440"/>
    </row>
    <row r="454" spans="1:10" x14ac:dyDescent="0.35">
      <c r="A454" s="438"/>
      <c r="B454" s="439"/>
      <c r="C454" s="439"/>
      <c r="D454" s="439"/>
      <c r="E454" s="439"/>
      <c r="F454" s="439"/>
      <c r="G454" s="439"/>
      <c r="H454" s="439"/>
      <c r="I454" s="439"/>
      <c r="J454" s="440"/>
    </row>
    <row r="455" spans="1:10" x14ac:dyDescent="0.35">
      <c r="A455" s="438"/>
      <c r="B455" s="439"/>
      <c r="C455" s="439"/>
      <c r="D455" s="439"/>
      <c r="E455" s="439"/>
      <c r="F455" s="439"/>
      <c r="G455" s="439"/>
      <c r="H455" s="439"/>
      <c r="I455" s="439"/>
      <c r="J455" s="440"/>
    </row>
    <row r="456" spans="1:10" x14ac:dyDescent="0.35">
      <c r="A456" s="438"/>
      <c r="B456" s="439"/>
      <c r="C456" s="439"/>
      <c r="D456" s="439"/>
      <c r="E456" s="439"/>
      <c r="F456" s="439"/>
      <c r="G456" s="439"/>
      <c r="H456" s="439"/>
      <c r="I456" s="439"/>
      <c r="J456" s="440"/>
    </row>
    <row r="457" spans="1:10" x14ac:dyDescent="0.35">
      <c r="A457" s="438"/>
      <c r="B457" s="439"/>
      <c r="C457" s="439"/>
      <c r="D457" s="439"/>
      <c r="E457" s="439"/>
      <c r="F457" s="439"/>
      <c r="G457" s="439"/>
      <c r="H457" s="439"/>
      <c r="I457" s="439"/>
      <c r="J457" s="440"/>
    </row>
    <row r="458" spans="1:10" x14ac:dyDescent="0.35">
      <c r="A458" s="438"/>
      <c r="B458" s="439"/>
      <c r="C458" s="439"/>
      <c r="D458" s="439"/>
      <c r="E458" s="439"/>
      <c r="F458" s="439"/>
      <c r="G458" s="439"/>
      <c r="H458" s="439"/>
      <c r="I458" s="439"/>
      <c r="J458" s="440"/>
    </row>
    <row r="459" spans="1:10" x14ac:dyDescent="0.35">
      <c r="A459" s="438"/>
      <c r="B459" s="439"/>
      <c r="C459" s="439"/>
      <c r="D459" s="439"/>
      <c r="E459" s="439"/>
      <c r="F459" s="439"/>
      <c r="G459" s="439"/>
      <c r="H459" s="439"/>
      <c r="I459" s="439"/>
      <c r="J459" s="440"/>
    </row>
    <row r="460" spans="1:10" x14ac:dyDescent="0.35">
      <c r="A460" s="438"/>
      <c r="B460" s="439"/>
      <c r="C460" s="439"/>
      <c r="D460" s="439"/>
      <c r="E460" s="439"/>
      <c r="F460" s="439"/>
      <c r="G460" s="439"/>
      <c r="H460" s="439"/>
      <c r="I460" s="439"/>
      <c r="J460" s="440"/>
    </row>
    <row r="461" spans="1:10" ht="15" thickBot="1" x14ac:dyDescent="0.4">
      <c r="A461" s="441"/>
      <c r="B461" s="442"/>
      <c r="C461" s="442"/>
      <c r="D461" s="442"/>
      <c r="E461" s="442"/>
      <c r="F461" s="442"/>
      <c r="G461" s="442"/>
      <c r="H461" s="442"/>
      <c r="I461" s="442"/>
      <c r="J461" s="443"/>
    </row>
    <row r="462" spans="1:10" ht="15" thickBot="1" x14ac:dyDescent="0.4">
      <c r="A462" s="471"/>
      <c r="B462" s="433"/>
      <c r="C462" s="433"/>
      <c r="D462" s="433"/>
      <c r="E462" s="433"/>
      <c r="F462" s="433"/>
      <c r="G462" s="433"/>
      <c r="H462" s="433"/>
      <c r="I462" s="433"/>
      <c r="J462" s="434"/>
    </row>
    <row r="463" spans="1:10" ht="18.5" x14ac:dyDescent="0.45">
      <c r="A463" s="404" t="s">
        <v>198</v>
      </c>
      <c r="B463" s="404"/>
      <c r="C463" s="404"/>
      <c r="D463" s="404"/>
      <c r="E463" s="404"/>
      <c r="F463" s="404"/>
      <c r="G463" s="404"/>
      <c r="H463" s="404"/>
      <c r="I463" s="404"/>
      <c r="J463" s="404"/>
    </row>
    <row r="464" spans="1:10" ht="15" thickBot="1" x14ac:dyDescent="0.4">
      <c r="A464" s="405"/>
      <c r="B464" s="405"/>
      <c r="C464" s="405"/>
      <c r="D464" s="405"/>
      <c r="E464" s="405"/>
      <c r="F464" s="405"/>
      <c r="G464" s="405"/>
      <c r="H464" s="405"/>
      <c r="I464" s="405"/>
      <c r="J464" s="405"/>
    </row>
    <row r="465" spans="1:10" ht="16" thickBot="1" x14ac:dyDescent="0.4">
      <c r="A465" s="406" t="s">
        <v>183</v>
      </c>
      <c r="B465" s="406"/>
      <c r="C465" s="407" t="s">
        <v>297</v>
      </c>
      <c r="D465" s="408"/>
      <c r="E465" s="408"/>
      <c r="F465" s="408"/>
      <c r="G465" s="408"/>
      <c r="H465" s="408"/>
      <c r="I465" s="408"/>
      <c r="J465" s="409"/>
    </row>
    <row r="466" spans="1:10" ht="15" thickBot="1" x14ac:dyDescent="0.4">
      <c r="A466" s="410"/>
      <c r="B466" s="410"/>
      <c r="C466" s="410"/>
      <c r="D466" s="410"/>
      <c r="E466" s="410"/>
      <c r="F466" s="410"/>
      <c r="G466" s="410"/>
      <c r="H466" s="410"/>
      <c r="I466" s="410"/>
      <c r="J466" s="410"/>
    </row>
    <row r="467" spans="1:10" ht="15" thickBot="1" x14ac:dyDescent="0.4">
      <c r="A467" s="411" t="s">
        <v>68</v>
      </c>
      <c r="B467" s="411"/>
      <c r="C467" s="412"/>
      <c r="D467" s="183" t="s">
        <v>46</v>
      </c>
      <c r="F467" s="413" t="s">
        <v>69</v>
      </c>
      <c r="G467" s="413"/>
      <c r="H467" s="414"/>
      <c r="I467" s="183" t="s">
        <v>49</v>
      </c>
    </row>
    <row r="468" spans="1:10" x14ac:dyDescent="0.35">
      <c r="A468" s="410"/>
      <c r="B468" s="410"/>
      <c r="C468" s="410"/>
      <c r="D468" s="410"/>
      <c r="E468" s="410"/>
      <c r="F468" s="410"/>
      <c r="G468" s="410"/>
      <c r="H468" s="410"/>
      <c r="I468" s="410"/>
      <c r="J468" s="410"/>
    </row>
    <row r="469" spans="1:10" ht="16" thickBot="1" x14ac:dyDescent="0.4">
      <c r="A469" s="415" t="s">
        <v>184</v>
      </c>
      <c r="B469" s="415"/>
      <c r="C469" s="415"/>
      <c r="D469" s="415"/>
      <c r="E469" s="415"/>
      <c r="F469" s="415"/>
      <c r="G469" s="415"/>
      <c r="H469" s="415"/>
      <c r="I469" s="415"/>
      <c r="J469" s="415"/>
    </row>
    <row r="470" spans="1:10" x14ac:dyDescent="0.35">
      <c r="A470" s="416" t="s">
        <v>347</v>
      </c>
      <c r="B470" s="417"/>
      <c r="C470" s="417"/>
      <c r="D470" s="417"/>
      <c r="E470" s="417"/>
      <c r="F470" s="417"/>
      <c r="G470" s="417"/>
      <c r="H470" s="417"/>
      <c r="I470" s="417"/>
      <c r="J470" s="418"/>
    </row>
    <row r="471" spans="1:10" x14ac:dyDescent="0.35">
      <c r="A471" s="419"/>
      <c r="B471" s="420"/>
      <c r="C471" s="420"/>
      <c r="D471" s="420"/>
      <c r="E471" s="420"/>
      <c r="F471" s="420"/>
      <c r="G471" s="420"/>
      <c r="H471" s="420"/>
      <c r="I471" s="420"/>
      <c r="J471" s="421"/>
    </row>
    <row r="472" spans="1:10" x14ac:dyDescent="0.35">
      <c r="A472" s="419"/>
      <c r="B472" s="420"/>
      <c r="C472" s="420"/>
      <c r="D472" s="420"/>
      <c r="E472" s="420"/>
      <c r="F472" s="420"/>
      <c r="G472" s="420"/>
      <c r="H472" s="420"/>
      <c r="I472" s="420"/>
      <c r="J472" s="421"/>
    </row>
    <row r="473" spans="1:10" x14ac:dyDescent="0.35">
      <c r="A473" s="419"/>
      <c r="B473" s="420"/>
      <c r="C473" s="420"/>
      <c r="D473" s="420"/>
      <c r="E473" s="420"/>
      <c r="F473" s="420"/>
      <c r="G473" s="420"/>
      <c r="H473" s="420"/>
      <c r="I473" s="420"/>
      <c r="J473" s="421"/>
    </row>
    <row r="474" spans="1:10" x14ac:dyDescent="0.35">
      <c r="A474" s="419"/>
      <c r="B474" s="420"/>
      <c r="C474" s="420"/>
      <c r="D474" s="420"/>
      <c r="E474" s="420"/>
      <c r="F474" s="420"/>
      <c r="G474" s="420"/>
      <c r="H474" s="420"/>
      <c r="I474" s="420"/>
      <c r="J474" s="421"/>
    </row>
    <row r="475" spans="1:10" x14ac:dyDescent="0.35">
      <c r="A475" s="419"/>
      <c r="B475" s="420"/>
      <c r="C475" s="420"/>
      <c r="D475" s="420"/>
      <c r="E475" s="420"/>
      <c r="F475" s="420"/>
      <c r="G475" s="420"/>
      <c r="H475" s="420"/>
      <c r="I475" s="420"/>
      <c r="J475" s="421"/>
    </row>
    <row r="476" spans="1:10" x14ac:dyDescent="0.35">
      <c r="A476" s="419"/>
      <c r="B476" s="420"/>
      <c r="C476" s="420"/>
      <c r="D476" s="420"/>
      <c r="E476" s="420"/>
      <c r="F476" s="420"/>
      <c r="G476" s="420"/>
      <c r="H476" s="420"/>
      <c r="I476" s="420"/>
      <c r="J476" s="421"/>
    </row>
    <row r="477" spans="1:10" x14ac:dyDescent="0.35">
      <c r="A477" s="419"/>
      <c r="B477" s="420"/>
      <c r="C477" s="420"/>
      <c r="D477" s="420"/>
      <c r="E477" s="420"/>
      <c r="F477" s="420"/>
      <c r="G477" s="420"/>
      <c r="H477" s="420"/>
      <c r="I477" s="420"/>
      <c r="J477" s="421"/>
    </row>
    <row r="478" spans="1:10" x14ac:dyDescent="0.35">
      <c r="A478" s="419"/>
      <c r="B478" s="420"/>
      <c r="C478" s="420"/>
      <c r="D478" s="420"/>
      <c r="E478" s="420"/>
      <c r="F478" s="420"/>
      <c r="G478" s="420"/>
      <c r="H478" s="420"/>
      <c r="I478" s="420"/>
      <c r="J478" s="421"/>
    </row>
    <row r="479" spans="1:10" ht="15" thickBot="1" x14ac:dyDescent="0.4">
      <c r="A479" s="422"/>
      <c r="B479" s="423"/>
      <c r="C479" s="423"/>
      <c r="D479" s="423"/>
      <c r="E479" s="423"/>
      <c r="F479" s="423"/>
      <c r="G479" s="423"/>
      <c r="H479" s="423"/>
      <c r="I479" s="423"/>
      <c r="J479" s="424"/>
    </row>
    <row r="480" spans="1:10" x14ac:dyDescent="0.35">
      <c r="A480" s="425"/>
      <c r="B480" s="425"/>
      <c r="C480" s="425"/>
      <c r="D480" s="425"/>
      <c r="E480" s="425"/>
      <c r="F480" s="425"/>
      <c r="G480" s="425"/>
      <c r="H480" s="425"/>
      <c r="I480" s="425"/>
      <c r="J480" s="425"/>
    </row>
    <row r="481" spans="1:10" ht="16" thickBot="1" x14ac:dyDescent="0.4">
      <c r="A481" s="415" t="s">
        <v>29</v>
      </c>
      <c r="B481" s="415"/>
      <c r="C481" s="415"/>
      <c r="D481" s="415"/>
      <c r="E481" s="415"/>
      <c r="F481" s="415"/>
      <c r="G481" s="415"/>
      <c r="H481" s="415"/>
      <c r="I481" s="415"/>
      <c r="J481" s="415"/>
    </row>
    <row r="482" spans="1:10" x14ac:dyDescent="0.35">
      <c r="A482" s="416" t="s">
        <v>298</v>
      </c>
      <c r="B482" s="417"/>
      <c r="C482" s="417"/>
      <c r="D482" s="417"/>
      <c r="E482" s="417"/>
      <c r="F482" s="417"/>
      <c r="G482" s="417"/>
      <c r="H482" s="417"/>
      <c r="I482" s="417"/>
      <c r="J482" s="418"/>
    </row>
    <row r="483" spans="1:10" x14ac:dyDescent="0.35">
      <c r="A483" s="419"/>
      <c r="B483" s="420"/>
      <c r="C483" s="420"/>
      <c r="D483" s="420"/>
      <c r="E483" s="420"/>
      <c r="F483" s="420"/>
      <c r="G483" s="420"/>
      <c r="H483" s="420"/>
      <c r="I483" s="420"/>
      <c r="J483" s="421"/>
    </row>
    <row r="484" spans="1:10" x14ac:dyDescent="0.35">
      <c r="A484" s="419"/>
      <c r="B484" s="420"/>
      <c r="C484" s="420"/>
      <c r="D484" s="420"/>
      <c r="E484" s="420"/>
      <c r="F484" s="420"/>
      <c r="G484" s="420"/>
      <c r="H484" s="420"/>
      <c r="I484" s="420"/>
      <c r="J484" s="421"/>
    </row>
    <row r="485" spans="1:10" x14ac:dyDescent="0.35">
      <c r="A485" s="419"/>
      <c r="B485" s="420"/>
      <c r="C485" s="420"/>
      <c r="D485" s="420"/>
      <c r="E485" s="420"/>
      <c r="F485" s="420"/>
      <c r="G485" s="420"/>
      <c r="H485" s="420"/>
      <c r="I485" s="420"/>
      <c r="J485" s="421"/>
    </row>
    <row r="486" spans="1:10" ht="15" thickBot="1" x14ac:dyDescent="0.4">
      <c r="A486" s="422"/>
      <c r="B486" s="423"/>
      <c r="C486" s="423"/>
      <c r="D486" s="423"/>
      <c r="E486" s="423"/>
      <c r="F486" s="423"/>
      <c r="G486" s="423"/>
      <c r="H486" s="423"/>
      <c r="I486" s="423"/>
      <c r="J486" s="424"/>
    </row>
    <row r="487" spans="1:10" x14ac:dyDescent="0.35">
      <c r="A487" s="425"/>
      <c r="B487" s="425"/>
      <c r="C487" s="425"/>
      <c r="D487" s="425"/>
      <c r="E487" s="425"/>
      <c r="F487" s="425"/>
      <c r="G487" s="425"/>
      <c r="H487" s="425"/>
      <c r="I487" s="425"/>
      <c r="J487" s="425"/>
    </row>
    <row r="488" spans="1:10" ht="16" thickBot="1" x14ac:dyDescent="0.4">
      <c r="A488" s="415" t="s">
        <v>27</v>
      </c>
      <c r="B488" s="415"/>
      <c r="C488" s="415"/>
      <c r="D488" s="415"/>
      <c r="E488" s="415"/>
      <c r="F488" s="415"/>
      <c r="G488" s="415"/>
      <c r="H488" s="415"/>
      <c r="I488" s="415"/>
      <c r="J488" s="415"/>
    </row>
    <row r="489" spans="1:10" ht="15" thickBot="1" x14ac:dyDescent="0.4">
      <c r="A489" s="426" t="s">
        <v>302</v>
      </c>
      <c r="B489" s="427"/>
      <c r="C489" s="427"/>
      <c r="D489" s="427"/>
      <c r="E489" s="427"/>
      <c r="F489" s="427"/>
      <c r="G489" s="427"/>
      <c r="H489" s="427"/>
      <c r="I489" s="427"/>
      <c r="J489" s="428"/>
    </row>
    <row r="490" spans="1:10" x14ac:dyDescent="0.35">
      <c r="A490" s="425"/>
      <c r="B490" s="425"/>
      <c r="C490" s="425"/>
      <c r="D490" s="425"/>
      <c r="E490" s="425"/>
      <c r="F490" s="425"/>
      <c r="G490" s="425"/>
      <c r="H490" s="425"/>
      <c r="I490" s="425"/>
      <c r="J490" s="425"/>
    </row>
    <row r="491" spans="1:10" ht="47.15" customHeight="1" thickBot="1" x14ac:dyDescent="0.4">
      <c r="A491" s="394" t="s">
        <v>185</v>
      </c>
      <c r="B491" s="394"/>
      <c r="C491" s="394"/>
      <c r="D491" s="394"/>
      <c r="E491" s="394"/>
      <c r="F491" s="394"/>
      <c r="G491" s="394"/>
      <c r="H491" s="394"/>
      <c r="I491" s="394"/>
      <c r="J491" s="394"/>
    </row>
    <row r="492" spans="1:10" x14ac:dyDescent="0.35">
      <c r="A492" s="435" t="s">
        <v>348</v>
      </c>
      <c r="B492" s="436"/>
      <c r="C492" s="436"/>
      <c r="D492" s="436"/>
      <c r="E492" s="436"/>
      <c r="F492" s="436"/>
      <c r="G492" s="436"/>
      <c r="H492" s="436"/>
      <c r="I492" s="436"/>
      <c r="J492" s="437"/>
    </row>
    <row r="493" spans="1:10" x14ac:dyDescent="0.35">
      <c r="A493" s="438"/>
      <c r="B493" s="439"/>
      <c r="C493" s="439"/>
      <c r="D493" s="439"/>
      <c r="E493" s="439"/>
      <c r="F493" s="439"/>
      <c r="G493" s="439"/>
      <c r="H493" s="439"/>
      <c r="I493" s="439"/>
      <c r="J493" s="440"/>
    </row>
    <row r="494" spans="1:10" x14ac:dyDescent="0.35">
      <c r="A494" s="438"/>
      <c r="B494" s="439"/>
      <c r="C494" s="439"/>
      <c r="D494" s="439"/>
      <c r="E494" s="439"/>
      <c r="F494" s="439"/>
      <c r="G494" s="439"/>
      <c r="H494" s="439"/>
      <c r="I494" s="439"/>
      <c r="J494" s="440"/>
    </row>
    <row r="495" spans="1:10" x14ac:dyDescent="0.35">
      <c r="A495" s="438"/>
      <c r="B495" s="439"/>
      <c r="C495" s="439"/>
      <c r="D495" s="439"/>
      <c r="E495" s="439"/>
      <c r="F495" s="439"/>
      <c r="G495" s="439"/>
      <c r="H495" s="439"/>
      <c r="I495" s="439"/>
      <c r="J495" s="440"/>
    </row>
    <row r="496" spans="1:10" x14ac:dyDescent="0.35">
      <c r="A496" s="438"/>
      <c r="B496" s="439"/>
      <c r="C496" s="439"/>
      <c r="D496" s="439"/>
      <c r="E496" s="439"/>
      <c r="F496" s="439"/>
      <c r="G496" s="439"/>
      <c r="H496" s="439"/>
      <c r="I496" s="439"/>
      <c r="J496" s="440"/>
    </row>
    <row r="497" spans="1:10" x14ac:dyDescent="0.35">
      <c r="A497" s="438"/>
      <c r="B497" s="439"/>
      <c r="C497" s="439"/>
      <c r="D497" s="439"/>
      <c r="E497" s="439"/>
      <c r="F497" s="439"/>
      <c r="G497" s="439"/>
      <c r="H497" s="439"/>
      <c r="I497" s="439"/>
      <c r="J497" s="440"/>
    </row>
    <row r="498" spans="1:10" x14ac:dyDescent="0.35">
      <c r="A498" s="438"/>
      <c r="B498" s="439"/>
      <c r="C498" s="439"/>
      <c r="D498" s="439"/>
      <c r="E498" s="439"/>
      <c r="F498" s="439"/>
      <c r="G498" s="439"/>
      <c r="H498" s="439"/>
      <c r="I498" s="439"/>
      <c r="J498" s="440"/>
    </row>
    <row r="499" spans="1:10" x14ac:dyDescent="0.35">
      <c r="A499" s="438"/>
      <c r="B499" s="439"/>
      <c r="C499" s="439"/>
      <c r="D499" s="439"/>
      <c r="E499" s="439"/>
      <c r="F499" s="439"/>
      <c r="G499" s="439"/>
      <c r="H499" s="439"/>
      <c r="I499" s="439"/>
      <c r="J499" s="440"/>
    </row>
    <row r="500" spans="1:10" x14ac:dyDescent="0.35">
      <c r="A500" s="438"/>
      <c r="B500" s="439"/>
      <c r="C500" s="439"/>
      <c r="D500" s="439"/>
      <c r="E500" s="439"/>
      <c r="F500" s="439"/>
      <c r="G500" s="439"/>
      <c r="H500" s="439"/>
      <c r="I500" s="439"/>
      <c r="J500" s="440"/>
    </row>
    <row r="501" spans="1:10" x14ac:dyDescent="0.35">
      <c r="A501" s="438"/>
      <c r="B501" s="439"/>
      <c r="C501" s="439"/>
      <c r="D501" s="439"/>
      <c r="E501" s="439"/>
      <c r="F501" s="439"/>
      <c r="G501" s="439"/>
      <c r="H501" s="439"/>
      <c r="I501" s="439"/>
      <c r="J501" s="440"/>
    </row>
    <row r="502" spans="1:10" x14ac:dyDescent="0.35">
      <c r="A502" s="438"/>
      <c r="B502" s="439"/>
      <c r="C502" s="439"/>
      <c r="D502" s="439"/>
      <c r="E502" s="439"/>
      <c r="F502" s="439"/>
      <c r="G502" s="439"/>
      <c r="H502" s="439"/>
      <c r="I502" s="439"/>
      <c r="J502" s="440"/>
    </row>
    <row r="503" spans="1:10" ht="15" thickBot="1" x14ac:dyDescent="0.4">
      <c r="A503" s="441"/>
      <c r="B503" s="442"/>
      <c r="C503" s="442"/>
      <c r="D503" s="442"/>
      <c r="E503" s="442"/>
      <c r="F503" s="442"/>
      <c r="G503" s="442"/>
      <c r="H503" s="442"/>
      <c r="I503" s="442"/>
      <c r="J503" s="443"/>
    </row>
    <row r="504" spans="1:10" ht="15" thickBot="1" x14ac:dyDescent="0.4">
      <c r="A504" s="432"/>
      <c r="B504" s="433"/>
      <c r="C504" s="433"/>
      <c r="D504" s="433"/>
      <c r="E504" s="433"/>
      <c r="F504" s="433"/>
      <c r="G504" s="433"/>
      <c r="H504" s="433"/>
      <c r="I504" s="433"/>
      <c r="J504" s="434"/>
    </row>
    <row r="505" spans="1:10" ht="18.5" x14ac:dyDescent="0.45">
      <c r="A505" s="404" t="s">
        <v>199</v>
      </c>
      <c r="B505" s="404"/>
      <c r="C505" s="404"/>
      <c r="D505" s="404"/>
      <c r="E505" s="404"/>
      <c r="F505" s="404"/>
      <c r="G505" s="404"/>
      <c r="H505" s="404"/>
      <c r="I505" s="404"/>
      <c r="J505" s="404"/>
    </row>
    <row r="506" spans="1:10" ht="15" thickBot="1" x14ac:dyDescent="0.4">
      <c r="A506" s="405"/>
      <c r="B506" s="405"/>
      <c r="C506" s="405"/>
      <c r="D506" s="405"/>
      <c r="E506" s="405"/>
      <c r="F506" s="405"/>
      <c r="G506" s="405"/>
      <c r="H506" s="405"/>
      <c r="I506" s="405"/>
      <c r="J506" s="405"/>
    </row>
    <row r="507" spans="1:10" ht="16" thickBot="1" x14ac:dyDescent="0.4">
      <c r="A507" s="406" t="s">
        <v>183</v>
      </c>
      <c r="B507" s="406"/>
      <c r="C507" s="407" t="s">
        <v>299</v>
      </c>
      <c r="D507" s="408"/>
      <c r="E507" s="408"/>
      <c r="F507" s="408"/>
      <c r="G507" s="408"/>
      <c r="H507" s="408"/>
      <c r="I507" s="408"/>
      <c r="J507" s="409"/>
    </row>
    <row r="508" spans="1:10" ht="15" thickBot="1" x14ac:dyDescent="0.4">
      <c r="A508" s="410"/>
      <c r="B508" s="410"/>
      <c r="C508" s="410"/>
      <c r="D508" s="410"/>
      <c r="E508" s="410"/>
      <c r="F508" s="410"/>
      <c r="G508" s="410"/>
      <c r="H508" s="410"/>
      <c r="I508" s="410"/>
      <c r="J508" s="410"/>
    </row>
    <row r="509" spans="1:10" ht="15" thickBot="1" x14ac:dyDescent="0.4">
      <c r="A509" s="411" t="s">
        <v>68</v>
      </c>
      <c r="B509" s="411"/>
      <c r="C509" s="412"/>
      <c r="D509" s="183" t="s">
        <v>46</v>
      </c>
      <c r="F509" s="413" t="s">
        <v>69</v>
      </c>
      <c r="G509" s="413"/>
      <c r="H509" s="414"/>
      <c r="I509" s="183" t="s">
        <v>49</v>
      </c>
    </row>
    <row r="510" spans="1:10" x14ac:dyDescent="0.35">
      <c r="A510" s="410"/>
      <c r="B510" s="410"/>
      <c r="C510" s="410"/>
      <c r="D510" s="410"/>
      <c r="E510" s="410"/>
      <c r="F510" s="410"/>
      <c r="G510" s="410"/>
      <c r="H510" s="410"/>
      <c r="I510" s="410"/>
      <c r="J510" s="410"/>
    </row>
    <row r="511" spans="1:10" ht="16" thickBot="1" x14ac:dyDescent="0.4">
      <c r="A511" s="415" t="s">
        <v>184</v>
      </c>
      <c r="B511" s="415"/>
      <c r="C511" s="415"/>
      <c r="D511" s="415"/>
      <c r="E511" s="415"/>
      <c r="F511" s="415"/>
      <c r="G511" s="415"/>
      <c r="H511" s="415"/>
      <c r="I511" s="415"/>
      <c r="J511" s="415"/>
    </row>
    <row r="512" spans="1:10" x14ac:dyDescent="0.35">
      <c r="A512" s="416" t="s">
        <v>300</v>
      </c>
      <c r="B512" s="417"/>
      <c r="C512" s="417"/>
      <c r="D512" s="417"/>
      <c r="E512" s="417"/>
      <c r="F512" s="417"/>
      <c r="G512" s="417"/>
      <c r="H512" s="417"/>
      <c r="I512" s="417"/>
      <c r="J512" s="418"/>
    </row>
    <row r="513" spans="1:10" x14ac:dyDescent="0.35">
      <c r="A513" s="419"/>
      <c r="B513" s="420"/>
      <c r="C513" s="420"/>
      <c r="D513" s="420"/>
      <c r="E513" s="420"/>
      <c r="F513" s="420"/>
      <c r="G513" s="420"/>
      <c r="H513" s="420"/>
      <c r="I513" s="420"/>
      <c r="J513" s="421"/>
    </row>
    <row r="514" spans="1:10" x14ac:dyDescent="0.35">
      <c r="A514" s="419"/>
      <c r="B514" s="420"/>
      <c r="C514" s="420"/>
      <c r="D514" s="420"/>
      <c r="E514" s="420"/>
      <c r="F514" s="420"/>
      <c r="G514" s="420"/>
      <c r="H514" s="420"/>
      <c r="I514" s="420"/>
      <c r="J514" s="421"/>
    </row>
    <row r="515" spans="1:10" x14ac:dyDescent="0.35">
      <c r="A515" s="419"/>
      <c r="B515" s="420"/>
      <c r="C515" s="420"/>
      <c r="D515" s="420"/>
      <c r="E515" s="420"/>
      <c r="F515" s="420"/>
      <c r="G515" s="420"/>
      <c r="H515" s="420"/>
      <c r="I515" s="420"/>
      <c r="J515" s="421"/>
    </row>
    <row r="516" spans="1:10" x14ac:dyDescent="0.35">
      <c r="A516" s="419"/>
      <c r="B516" s="420"/>
      <c r="C516" s="420"/>
      <c r="D516" s="420"/>
      <c r="E516" s="420"/>
      <c r="F516" s="420"/>
      <c r="G516" s="420"/>
      <c r="H516" s="420"/>
      <c r="I516" s="420"/>
      <c r="J516" s="421"/>
    </row>
    <row r="517" spans="1:10" x14ac:dyDescent="0.35">
      <c r="A517" s="419"/>
      <c r="B517" s="420"/>
      <c r="C517" s="420"/>
      <c r="D517" s="420"/>
      <c r="E517" s="420"/>
      <c r="F517" s="420"/>
      <c r="G517" s="420"/>
      <c r="H517" s="420"/>
      <c r="I517" s="420"/>
      <c r="J517" s="421"/>
    </row>
    <row r="518" spans="1:10" x14ac:dyDescent="0.35">
      <c r="A518" s="419"/>
      <c r="B518" s="420"/>
      <c r="C518" s="420"/>
      <c r="D518" s="420"/>
      <c r="E518" s="420"/>
      <c r="F518" s="420"/>
      <c r="G518" s="420"/>
      <c r="H518" s="420"/>
      <c r="I518" s="420"/>
      <c r="J518" s="421"/>
    </row>
    <row r="519" spans="1:10" x14ac:dyDescent="0.35">
      <c r="A519" s="419"/>
      <c r="B519" s="420"/>
      <c r="C519" s="420"/>
      <c r="D519" s="420"/>
      <c r="E519" s="420"/>
      <c r="F519" s="420"/>
      <c r="G519" s="420"/>
      <c r="H519" s="420"/>
      <c r="I519" s="420"/>
      <c r="J519" s="421"/>
    </row>
    <row r="520" spans="1:10" x14ac:dyDescent="0.35">
      <c r="A520" s="419"/>
      <c r="B520" s="420"/>
      <c r="C520" s="420"/>
      <c r="D520" s="420"/>
      <c r="E520" s="420"/>
      <c r="F520" s="420"/>
      <c r="G520" s="420"/>
      <c r="H520" s="420"/>
      <c r="I520" s="420"/>
      <c r="J520" s="421"/>
    </row>
    <row r="521" spans="1:10" ht="15" thickBot="1" x14ac:dyDescent="0.4">
      <c r="A521" s="422"/>
      <c r="B521" s="423"/>
      <c r="C521" s="423"/>
      <c r="D521" s="423"/>
      <c r="E521" s="423"/>
      <c r="F521" s="423"/>
      <c r="G521" s="423"/>
      <c r="H521" s="423"/>
      <c r="I521" s="423"/>
      <c r="J521" s="424"/>
    </row>
    <row r="522" spans="1:10" x14ac:dyDescent="0.35">
      <c r="A522" s="425"/>
      <c r="B522" s="425"/>
      <c r="C522" s="425"/>
      <c r="D522" s="425"/>
      <c r="E522" s="425"/>
      <c r="F522" s="425"/>
      <c r="G522" s="425"/>
      <c r="H522" s="425"/>
      <c r="I522" s="425"/>
      <c r="J522" s="425"/>
    </row>
    <row r="523" spans="1:10" ht="16" thickBot="1" x14ac:dyDescent="0.4">
      <c r="A523" s="415" t="s">
        <v>29</v>
      </c>
      <c r="B523" s="415"/>
      <c r="C523" s="415"/>
      <c r="D523" s="415"/>
      <c r="E523" s="415"/>
      <c r="F523" s="415"/>
      <c r="G523" s="415"/>
      <c r="H523" s="415"/>
      <c r="I523" s="415"/>
      <c r="J523" s="415"/>
    </row>
    <row r="524" spans="1:10" x14ac:dyDescent="0.35">
      <c r="A524" s="416" t="s">
        <v>349</v>
      </c>
      <c r="B524" s="417"/>
      <c r="C524" s="417"/>
      <c r="D524" s="417"/>
      <c r="E524" s="417"/>
      <c r="F524" s="417"/>
      <c r="G524" s="417"/>
      <c r="H524" s="417"/>
      <c r="I524" s="417"/>
      <c r="J524" s="418"/>
    </row>
    <row r="525" spans="1:10" x14ac:dyDescent="0.35">
      <c r="A525" s="419"/>
      <c r="B525" s="420"/>
      <c r="C525" s="420"/>
      <c r="D525" s="420"/>
      <c r="E525" s="420"/>
      <c r="F525" s="420"/>
      <c r="G525" s="420"/>
      <c r="H525" s="420"/>
      <c r="I525" s="420"/>
      <c r="J525" s="421"/>
    </row>
    <row r="526" spans="1:10" x14ac:dyDescent="0.35">
      <c r="A526" s="419"/>
      <c r="B526" s="420"/>
      <c r="C526" s="420"/>
      <c r="D526" s="420"/>
      <c r="E526" s="420"/>
      <c r="F526" s="420"/>
      <c r="G526" s="420"/>
      <c r="H526" s="420"/>
      <c r="I526" s="420"/>
      <c r="J526" s="421"/>
    </row>
    <row r="527" spans="1:10" x14ac:dyDescent="0.35">
      <c r="A527" s="419"/>
      <c r="B527" s="420"/>
      <c r="C527" s="420"/>
      <c r="D527" s="420"/>
      <c r="E527" s="420"/>
      <c r="F527" s="420"/>
      <c r="G527" s="420"/>
      <c r="H527" s="420"/>
      <c r="I527" s="420"/>
      <c r="J527" s="421"/>
    </row>
    <row r="528" spans="1:10" ht="15" thickBot="1" x14ac:dyDescent="0.4">
      <c r="A528" s="422"/>
      <c r="B528" s="423"/>
      <c r="C528" s="423"/>
      <c r="D528" s="423"/>
      <c r="E528" s="423"/>
      <c r="F528" s="423"/>
      <c r="G528" s="423"/>
      <c r="H528" s="423"/>
      <c r="I528" s="423"/>
      <c r="J528" s="424"/>
    </row>
    <row r="529" spans="1:10" x14ac:dyDescent="0.35">
      <c r="A529" s="425"/>
      <c r="B529" s="425"/>
      <c r="C529" s="425"/>
      <c r="D529" s="425"/>
      <c r="E529" s="425"/>
      <c r="F529" s="425"/>
      <c r="G529" s="425"/>
      <c r="H529" s="425"/>
      <c r="I529" s="425"/>
      <c r="J529" s="425"/>
    </row>
    <row r="530" spans="1:10" ht="16" thickBot="1" x14ac:dyDescent="0.4">
      <c r="A530" s="415" t="s">
        <v>27</v>
      </c>
      <c r="B530" s="415"/>
      <c r="C530" s="415"/>
      <c r="D530" s="415"/>
      <c r="E530" s="415"/>
      <c r="F530" s="415"/>
      <c r="G530" s="415"/>
      <c r="H530" s="415"/>
      <c r="I530" s="415"/>
      <c r="J530" s="415"/>
    </row>
    <row r="531" spans="1:10" ht="15" thickBot="1" x14ac:dyDescent="0.4">
      <c r="A531" s="426" t="s">
        <v>301</v>
      </c>
      <c r="B531" s="427"/>
      <c r="C531" s="427"/>
      <c r="D531" s="427"/>
      <c r="E531" s="427"/>
      <c r="F531" s="427"/>
      <c r="G531" s="427"/>
      <c r="H531" s="427"/>
      <c r="I531" s="427"/>
      <c r="J531" s="428"/>
    </row>
    <row r="532" spans="1:10" x14ac:dyDescent="0.35">
      <c r="A532" s="425"/>
      <c r="B532" s="425"/>
      <c r="C532" s="425"/>
      <c r="D532" s="425"/>
      <c r="E532" s="425"/>
      <c r="F532" s="425"/>
      <c r="G532" s="425"/>
      <c r="H532" s="425"/>
      <c r="I532" s="425"/>
      <c r="J532" s="425"/>
    </row>
    <row r="533" spans="1:10" ht="46.5" customHeight="1" thickBot="1" x14ac:dyDescent="0.4">
      <c r="A533" s="394" t="s">
        <v>185</v>
      </c>
      <c r="B533" s="394"/>
      <c r="C533" s="394"/>
      <c r="D533" s="394"/>
      <c r="E533" s="394"/>
      <c r="F533" s="394"/>
      <c r="G533" s="394"/>
      <c r="H533" s="394"/>
      <c r="I533" s="394"/>
      <c r="J533" s="394"/>
    </row>
    <row r="534" spans="1:10" x14ac:dyDescent="0.35">
      <c r="A534" s="435" t="s">
        <v>350</v>
      </c>
      <c r="B534" s="436"/>
      <c r="C534" s="436"/>
      <c r="D534" s="436"/>
      <c r="E534" s="436"/>
      <c r="F534" s="436"/>
      <c r="G534" s="436"/>
      <c r="H534" s="436"/>
      <c r="I534" s="436"/>
      <c r="J534" s="437"/>
    </row>
    <row r="535" spans="1:10" x14ac:dyDescent="0.35">
      <c r="A535" s="438"/>
      <c r="B535" s="439"/>
      <c r="C535" s="439"/>
      <c r="D535" s="439"/>
      <c r="E535" s="439"/>
      <c r="F535" s="439"/>
      <c r="G535" s="439"/>
      <c r="H535" s="439"/>
      <c r="I535" s="439"/>
      <c r="J535" s="440"/>
    </row>
    <row r="536" spans="1:10" x14ac:dyDescent="0.35">
      <c r="A536" s="438"/>
      <c r="B536" s="439"/>
      <c r="C536" s="439"/>
      <c r="D536" s="439"/>
      <c r="E536" s="439"/>
      <c r="F536" s="439"/>
      <c r="G536" s="439"/>
      <c r="H536" s="439"/>
      <c r="I536" s="439"/>
      <c r="J536" s="440"/>
    </row>
    <row r="537" spans="1:10" x14ac:dyDescent="0.35">
      <c r="A537" s="438"/>
      <c r="B537" s="439"/>
      <c r="C537" s="439"/>
      <c r="D537" s="439"/>
      <c r="E537" s="439"/>
      <c r="F537" s="439"/>
      <c r="G537" s="439"/>
      <c r="H537" s="439"/>
      <c r="I537" s="439"/>
      <c r="J537" s="440"/>
    </row>
    <row r="538" spans="1:10" x14ac:dyDescent="0.35">
      <c r="A538" s="438"/>
      <c r="B538" s="439"/>
      <c r="C538" s="439"/>
      <c r="D538" s="439"/>
      <c r="E538" s="439"/>
      <c r="F538" s="439"/>
      <c r="G538" s="439"/>
      <c r="H538" s="439"/>
      <c r="I538" s="439"/>
      <c r="J538" s="440"/>
    </row>
    <row r="539" spans="1:10" x14ac:dyDescent="0.35">
      <c r="A539" s="438"/>
      <c r="B539" s="439"/>
      <c r="C539" s="439"/>
      <c r="D539" s="439"/>
      <c r="E539" s="439"/>
      <c r="F539" s="439"/>
      <c r="G539" s="439"/>
      <c r="H539" s="439"/>
      <c r="I539" s="439"/>
      <c r="J539" s="440"/>
    </row>
    <row r="540" spans="1:10" x14ac:dyDescent="0.35">
      <c r="A540" s="438"/>
      <c r="B540" s="439"/>
      <c r="C540" s="439"/>
      <c r="D540" s="439"/>
      <c r="E540" s="439"/>
      <c r="F540" s="439"/>
      <c r="G540" s="439"/>
      <c r="H540" s="439"/>
      <c r="I540" s="439"/>
      <c r="J540" s="440"/>
    </row>
    <row r="541" spans="1:10" x14ac:dyDescent="0.35">
      <c r="A541" s="438"/>
      <c r="B541" s="439"/>
      <c r="C541" s="439"/>
      <c r="D541" s="439"/>
      <c r="E541" s="439"/>
      <c r="F541" s="439"/>
      <c r="G541" s="439"/>
      <c r="H541" s="439"/>
      <c r="I541" s="439"/>
      <c r="J541" s="440"/>
    </row>
    <row r="542" spans="1:10" x14ac:dyDescent="0.35">
      <c r="A542" s="438"/>
      <c r="B542" s="439"/>
      <c r="C542" s="439"/>
      <c r="D542" s="439"/>
      <c r="E542" s="439"/>
      <c r="F542" s="439"/>
      <c r="G542" s="439"/>
      <c r="H542" s="439"/>
      <c r="I542" s="439"/>
      <c r="J542" s="440"/>
    </row>
    <row r="543" spans="1:10" x14ac:dyDescent="0.35">
      <c r="A543" s="438"/>
      <c r="B543" s="439"/>
      <c r="C543" s="439"/>
      <c r="D543" s="439"/>
      <c r="E543" s="439"/>
      <c r="F543" s="439"/>
      <c r="G543" s="439"/>
      <c r="H543" s="439"/>
      <c r="I543" s="439"/>
      <c r="J543" s="440"/>
    </row>
    <row r="544" spans="1:10" x14ac:dyDescent="0.35">
      <c r="A544" s="438"/>
      <c r="B544" s="439"/>
      <c r="C544" s="439"/>
      <c r="D544" s="439"/>
      <c r="E544" s="439"/>
      <c r="F544" s="439"/>
      <c r="G544" s="439"/>
      <c r="H544" s="439"/>
      <c r="I544" s="439"/>
      <c r="J544" s="440"/>
    </row>
    <row r="545" spans="1:10" ht="15" thickBot="1" x14ac:dyDescent="0.4">
      <c r="A545" s="441"/>
      <c r="B545" s="442"/>
      <c r="C545" s="442"/>
      <c r="D545" s="442"/>
      <c r="E545" s="442"/>
      <c r="F545" s="442"/>
      <c r="G545" s="442"/>
      <c r="H545" s="442"/>
      <c r="I545" s="442"/>
      <c r="J545" s="443"/>
    </row>
    <row r="546" spans="1:10" ht="15" thickBot="1" x14ac:dyDescent="0.4">
      <c r="A546" s="432"/>
      <c r="B546" s="433"/>
      <c r="C546" s="433"/>
      <c r="D546" s="433"/>
      <c r="E546" s="433"/>
      <c r="F546" s="433"/>
      <c r="G546" s="433"/>
      <c r="H546" s="433"/>
      <c r="I546" s="433"/>
      <c r="J546" s="434"/>
    </row>
    <row r="547" spans="1:10" ht="18.5" x14ac:dyDescent="0.45">
      <c r="A547" s="404" t="s">
        <v>200</v>
      </c>
      <c r="B547" s="404"/>
      <c r="C547" s="404"/>
      <c r="D547" s="404"/>
      <c r="E547" s="404"/>
      <c r="F547" s="404"/>
      <c r="G547" s="404"/>
      <c r="H547" s="404"/>
      <c r="I547" s="404"/>
      <c r="J547" s="404"/>
    </row>
    <row r="548" spans="1:10" ht="15" thickBot="1" x14ac:dyDescent="0.4">
      <c r="A548" s="405"/>
      <c r="B548" s="405"/>
      <c r="C548" s="405"/>
      <c r="D548" s="405"/>
      <c r="E548" s="405"/>
      <c r="F548" s="405"/>
      <c r="G548" s="405"/>
      <c r="H548" s="405"/>
      <c r="I548" s="405"/>
      <c r="J548" s="405"/>
    </row>
    <row r="549" spans="1:10" ht="16" thickBot="1" x14ac:dyDescent="0.4">
      <c r="A549" s="406" t="s">
        <v>183</v>
      </c>
      <c r="B549" s="406"/>
      <c r="C549" s="407" t="s">
        <v>303</v>
      </c>
      <c r="D549" s="408"/>
      <c r="E549" s="408"/>
      <c r="F549" s="408"/>
      <c r="G549" s="408"/>
      <c r="H549" s="408"/>
      <c r="I549" s="408"/>
      <c r="J549" s="409"/>
    </row>
    <row r="550" spans="1:10" ht="15" thickBot="1" x14ac:dyDescent="0.4">
      <c r="A550" s="410"/>
      <c r="B550" s="410"/>
      <c r="C550" s="410"/>
      <c r="D550" s="410"/>
      <c r="E550" s="410"/>
      <c r="F550" s="410"/>
      <c r="G550" s="410"/>
      <c r="H550" s="410"/>
      <c r="I550" s="410"/>
      <c r="J550" s="410"/>
    </row>
    <row r="551" spans="1:10" ht="15" thickBot="1" x14ac:dyDescent="0.4">
      <c r="A551" s="411" t="s">
        <v>68</v>
      </c>
      <c r="B551" s="411"/>
      <c r="C551" s="412"/>
      <c r="D551" s="183" t="s">
        <v>46</v>
      </c>
      <c r="F551" s="413" t="s">
        <v>69</v>
      </c>
      <c r="G551" s="413"/>
      <c r="H551" s="414"/>
      <c r="I551" s="183" t="s">
        <v>49</v>
      </c>
    </row>
    <row r="552" spans="1:10" x14ac:dyDescent="0.35">
      <c r="A552" s="410"/>
      <c r="B552" s="410"/>
      <c r="C552" s="410"/>
      <c r="D552" s="410"/>
      <c r="E552" s="410"/>
      <c r="F552" s="410"/>
      <c r="G552" s="410"/>
      <c r="H552" s="410"/>
      <c r="I552" s="410"/>
      <c r="J552" s="410"/>
    </row>
    <row r="553" spans="1:10" ht="16" thickBot="1" x14ac:dyDescent="0.4">
      <c r="A553" s="415" t="s">
        <v>184</v>
      </c>
      <c r="B553" s="415"/>
      <c r="C553" s="415"/>
      <c r="D553" s="415"/>
      <c r="E553" s="415"/>
      <c r="F553" s="415"/>
      <c r="G553" s="415"/>
      <c r="H553" s="415"/>
      <c r="I553" s="415"/>
      <c r="J553" s="415"/>
    </row>
    <row r="554" spans="1:10" x14ac:dyDescent="0.35">
      <c r="A554" s="416" t="s">
        <v>304</v>
      </c>
      <c r="B554" s="417"/>
      <c r="C554" s="417"/>
      <c r="D554" s="417"/>
      <c r="E554" s="417"/>
      <c r="F554" s="417"/>
      <c r="G554" s="417"/>
      <c r="H554" s="417"/>
      <c r="I554" s="417"/>
      <c r="J554" s="418"/>
    </row>
    <row r="555" spans="1:10" x14ac:dyDescent="0.35">
      <c r="A555" s="419"/>
      <c r="B555" s="420"/>
      <c r="C555" s="420"/>
      <c r="D555" s="420"/>
      <c r="E555" s="420"/>
      <c r="F555" s="420"/>
      <c r="G555" s="420"/>
      <c r="H555" s="420"/>
      <c r="I555" s="420"/>
      <c r="J555" s="421"/>
    </row>
    <row r="556" spans="1:10" x14ac:dyDescent="0.35">
      <c r="A556" s="419"/>
      <c r="B556" s="420"/>
      <c r="C556" s="420"/>
      <c r="D556" s="420"/>
      <c r="E556" s="420"/>
      <c r="F556" s="420"/>
      <c r="G556" s="420"/>
      <c r="H556" s="420"/>
      <c r="I556" s="420"/>
      <c r="J556" s="421"/>
    </row>
    <row r="557" spans="1:10" x14ac:dyDescent="0.35">
      <c r="A557" s="419"/>
      <c r="B557" s="420"/>
      <c r="C557" s="420"/>
      <c r="D557" s="420"/>
      <c r="E557" s="420"/>
      <c r="F557" s="420"/>
      <c r="G557" s="420"/>
      <c r="H557" s="420"/>
      <c r="I557" s="420"/>
      <c r="J557" s="421"/>
    </row>
    <row r="558" spans="1:10" x14ac:dyDescent="0.35">
      <c r="A558" s="419"/>
      <c r="B558" s="420"/>
      <c r="C558" s="420"/>
      <c r="D558" s="420"/>
      <c r="E558" s="420"/>
      <c r="F558" s="420"/>
      <c r="G558" s="420"/>
      <c r="H558" s="420"/>
      <c r="I558" s="420"/>
      <c r="J558" s="421"/>
    </row>
    <row r="559" spans="1:10" x14ac:dyDescent="0.35">
      <c r="A559" s="419"/>
      <c r="B559" s="420"/>
      <c r="C559" s="420"/>
      <c r="D559" s="420"/>
      <c r="E559" s="420"/>
      <c r="F559" s="420"/>
      <c r="G559" s="420"/>
      <c r="H559" s="420"/>
      <c r="I559" s="420"/>
      <c r="J559" s="421"/>
    </row>
    <row r="560" spans="1:10" x14ac:dyDescent="0.35">
      <c r="A560" s="419"/>
      <c r="B560" s="420"/>
      <c r="C560" s="420"/>
      <c r="D560" s="420"/>
      <c r="E560" s="420"/>
      <c r="F560" s="420"/>
      <c r="G560" s="420"/>
      <c r="H560" s="420"/>
      <c r="I560" s="420"/>
      <c r="J560" s="421"/>
    </row>
    <row r="561" spans="1:10" x14ac:dyDescent="0.35">
      <c r="A561" s="419"/>
      <c r="B561" s="420"/>
      <c r="C561" s="420"/>
      <c r="D561" s="420"/>
      <c r="E561" s="420"/>
      <c r="F561" s="420"/>
      <c r="G561" s="420"/>
      <c r="H561" s="420"/>
      <c r="I561" s="420"/>
      <c r="J561" s="421"/>
    </row>
    <row r="562" spans="1:10" x14ac:dyDescent="0.35">
      <c r="A562" s="419"/>
      <c r="B562" s="420"/>
      <c r="C562" s="420"/>
      <c r="D562" s="420"/>
      <c r="E562" s="420"/>
      <c r="F562" s="420"/>
      <c r="G562" s="420"/>
      <c r="H562" s="420"/>
      <c r="I562" s="420"/>
      <c r="J562" s="421"/>
    </row>
    <row r="563" spans="1:10" ht="15" thickBot="1" x14ac:dyDescent="0.4">
      <c r="A563" s="422"/>
      <c r="B563" s="423"/>
      <c r="C563" s="423"/>
      <c r="D563" s="423"/>
      <c r="E563" s="423"/>
      <c r="F563" s="423"/>
      <c r="G563" s="423"/>
      <c r="H563" s="423"/>
      <c r="I563" s="423"/>
      <c r="J563" s="424"/>
    </row>
    <row r="564" spans="1:10" x14ac:dyDescent="0.35">
      <c r="A564" s="425"/>
      <c r="B564" s="425"/>
      <c r="C564" s="425"/>
      <c r="D564" s="425"/>
      <c r="E564" s="425"/>
      <c r="F564" s="425"/>
      <c r="G564" s="425"/>
      <c r="H564" s="425"/>
      <c r="I564" s="425"/>
      <c r="J564" s="425"/>
    </row>
    <row r="565" spans="1:10" ht="16" thickBot="1" x14ac:dyDescent="0.4">
      <c r="A565" s="415" t="s">
        <v>29</v>
      </c>
      <c r="B565" s="415"/>
      <c r="C565" s="415"/>
      <c r="D565" s="415"/>
      <c r="E565" s="415"/>
      <c r="F565" s="415"/>
      <c r="G565" s="415"/>
      <c r="H565" s="415"/>
      <c r="I565" s="415"/>
      <c r="J565" s="415"/>
    </row>
    <row r="566" spans="1:10" x14ac:dyDescent="0.35">
      <c r="A566" s="416" t="s">
        <v>351</v>
      </c>
      <c r="B566" s="417"/>
      <c r="C566" s="417"/>
      <c r="D566" s="417"/>
      <c r="E566" s="417"/>
      <c r="F566" s="417"/>
      <c r="G566" s="417"/>
      <c r="H566" s="417"/>
      <c r="I566" s="417"/>
      <c r="J566" s="418"/>
    </row>
    <row r="567" spans="1:10" x14ac:dyDescent="0.35">
      <c r="A567" s="419"/>
      <c r="B567" s="420"/>
      <c r="C567" s="420"/>
      <c r="D567" s="420"/>
      <c r="E567" s="420"/>
      <c r="F567" s="420"/>
      <c r="G567" s="420"/>
      <c r="H567" s="420"/>
      <c r="I567" s="420"/>
      <c r="J567" s="421"/>
    </row>
    <row r="568" spans="1:10" x14ac:dyDescent="0.35">
      <c r="A568" s="419"/>
      <c r="B568" s="420"/>
      <c r="C568" s="420"/>
      <c r="D568" s="420"/>
      <c r="E568" s="420"/>
      <c r="F568" s="420"/>
      <c r="G568" s="420"/>
      <c r="H568" s="420"/>
      <c r="I568" s="420"/>
      <c r="J568" s="421"/>
    </row>
    <row r="569" spans="1:10" x14ac:dyDescent="0.35">
      <c r="A569" s="419"/>
      <c r="B569" s="420"/>
      <c r="C569" s="420"/>
      <c r="D569" s="420"/>
      <c r="E569" s="420"/>
      <c r="F569" s="420"/>
      <c r="G569" s="420"/>
      <c r="H569" s="420"/>
      <c r="I569" s="420"/>
      <c r="J569" s="421"/>
    </row>
    <row r="570" spans="1:10" ht="15" thickBot="1" x14ac:dyDescent="0.4">
      <c r="A570" s="422"/>
      <c r="B570" s="423"/>
      <c r="C570" s="423"/>
      <c r="D570" s="423"/>
      <c r="E570" s="423"/>
      <c r="F570" s="423"/>
      <c r="G570" s="423"/>
      <c r="H570" s="423"/>
      <c r="I570" s="423"/>
      <c r="J570" s="424"/>
    </row>
    <row r="571" spans="1:10" x14ac:dyDescent="0.35">
      <c r="A571" s="425"/>
      <c r="B571" s="425"/>
      <c r="C571" s="425"/>
      <c r="D571" s="425"/>
      <c r="E571" s="425"/>
      <c r="F571" s="425"/>
      <c r="G571" s="425"/>
      <c r="H571" s="425"/>
      <c r="I571" s="425"/>
      <c r="J571" s="425"/>
    </row>
    <row r="572" spans="1:10" ht="16" thickBot="1" x14ac:dyDescent="0.4">
      <c r="A572" s="415" t="s">
        <v>27</v>
      </c>
      <c r="B572" s="415"/>
      <c r="C572" s="415"/>
      <c r="D572" s="415"/>
      <c r="E572" s="415"/>
      <c r="F572" s="415"/>
      <c r="G572" s="415"/>
      <c r="H572" s="415"/>
      <c r="I572" s="415"/>
      <c r="J572" s="415"/>
    </row>
    <row r="573" spans="1:10" ht="15" thickBot="1" x14ac:dyDescent="0.4">
      <c r="A573" s="426" t="s">
        <v>302</v>
      </c>
      <c r="B573" s="427"/>
      <c r="C573" s="427"/>
      <c r="D573" s="427"/>
      <c r="E573" s="427"/>
      <c r="F573" s="427"/>
      <c r="G573" s="427"/>
      <c r="H573" s="427"/>
      <c r="I573" s="427"/>
      <c r="J573" s="428"/>
    </row>
    <row r="574" spans="1:10" x14ac:dyDescent="0.35">
      <c r="A574" s="425"/>
      <c r="B574" s="425"/>
      <c r="C574" s="425"/>
      <c r="D574" s="425"/>
      <c r="E574" s="425"/>
      <c r="F574" s="425"/>
      <c r="G574" s="425"/>
      <c r="H574" s="425"/>
      <c r="I574" s="425"/>
      <c r="J574" s="425"/>
    </row>
    <row r="575" spans="1:10" ht="50.15" customHeight="1" thickBot="1" x14ac:dyDescent="0.4">
      <c r="A575" s="394" t="s">
        <v>185</v>
      </c>
      <c r="B575" s="394"/>
      <c r="C575" s="394"/>
      <c r="D575" s="394"/>
      <c r="E575" s="394"/>
      <c r="F575" s="394"/>
      <c r="G575" s="394"/>
      <c r="H575" s="394"/>
      <c r="I575" s="394"/>
      <c r="J575" s="394"/>
    </row>
    <row r="576" spans="1:10" x14ac:dyDescent="0.35">
      <c r="A576" s="435" t="s">
        <v>352</v>
      </c>
      <c r="B576" s="436"/>
      <c r="C576" s="436"/>
      <c r="D576" s="436"/>
      <c r="E576" s="436"/>
      <c r="F576" s="436"/>
      <c r="G576" s="436"/>
      <c r="H576" s="436"/>
      <c r="I576" s="436"/>
      <c r="J576" s="437"/>
    </row>
    <row r="577" spans="1:10" x14ac:dyDescent="0.35">
      <c r="A577" s="438"/>
      <c r="B577" s="439"/>
      <c r="C577" s="439"/>
      <c r="D577" s="439"/>
      <c r="E577" s="439"/>
      <c r="F577" s="439"/>
      <c r="G577" s="439"/>
      <c r="H577" s="439"/>
      <c r="I577" s="439"/>
      <c r="J577" s="440"/>
    </row>
    <row r="578" spans="1:10" x14ac:dyDescent="0.35">
      <c r="A578" s="438"/>
      <c r="B578" s="439"/>
      <c r="C578" s="439"/>
      <c r="D578" s="439"/>
      <c r="E578" s="439"/>
      <c r="F578" s="439"/>
      <c r="G578" s="439"/>
      <c r="H578" s="439"/>
      <c r="I578" s="439"/>
      <c r="J578" s="440"/>
    </row>
    <row r="579" spans="1:10" x14ac:dyDescent="0.35">
      <c r="A579" s="438"/>
      <c r="B579" s="439"/>
      <c r="C579" s="439"/>
      <c r="D579" s="439"/>
      <c r="E579" s="439"/>
      <c r="F579" s="439"/>
      <c r="G579" s="439"/>
      <c r="H579" s="439"/>
      <c r="I579" s="439"/>
      <c r="J579" s="440"/>
    </row>
    <row r="580" spans="1:10" x14ac:dyDescent="0.35">
      <c r="A580" s="438"/>
      <c r="B580" s="439"/>
      <c r="C580" s="439"/>
      <c r="D580" s="439"/>
      <c r="E580" s="439"/>
      <c r="F580" s="439"/>
      <c r="G580" s="439"/>
      <c r="H580" s="439"/>
      <c r="I580" s="439"/>
      <c r="J580" s="440"/>
    </row>
    <row r="581" spans="1:10" x14ac:dyDescent="0.35">
      <c r="A581" s="438"/>
      <c r="B581" s="439"/>
      <c r="C581" s="439"/>
      <c r="D581" s="439"/>
      <c r="E581" s="439"/>
      <c r="F581" s="439"/>
      <c r="G581" s="439"/>
      <c r="H581" s="439"/>
      <c r="I581" s="439"/>
      <c r="J581" s="440"/>
    </row>
    <row r="582" spans="1:10" x14ac:dyDescent="0.35">
      <c r="A582" s="438"/>
      <c r="B582" s="439"/>
      <c r="C582" s="439"/>
      <c r="D582" s="439"/>
      <c r="E582" s="439"/>
      <c r="F582" s="439"/>
      <c r="G582" s="439"/>
      <c r="H582" s="439"/>
      <c r="I582" s="439"/>
      <c r="J582" s="440"/>
    </row>
    <row r="583" spans="1:10" x14ac:dyDescent="0.35">
      <c r="A583" s="438"/>
      <c r="B583" s="439"/>
      <c r="C583" s="439"/>
      <c r="D583" s="439"/>
      <c r="E583" s="439"/>
      <c r="F583" s="439"/>
      <c r="G583" s="439"/>
      <c r="H583" s="439"/>
      <c r="I583" s="439"/>
      <c r="J583" s="440"/>
    </row>
    <row r="584" spans="1:10" x14ac:dyDescent="0.35">
      <c r="A584" s="438"/>
      <c r="B584" s="439"/>
      <c r="C584" s="439"/>
      <c r="D584" s="439"/>
      <c r="E584" s="439"/>
      <c r="F584" s="439"/>
      <c r="G584" s="439"/>
      <c r="H584" s="439"/>
      <c r="I584" s="439"/>
      <c r="J584" s="440"/>
    </row>
    <row r="585" spans="1:10" x14ac:dyDescent="0.35">
      <c r="A585" s="438"/>
      <c r="B585" s="439"/>
      <c r="C585" s="439"/>
      <c r="D585" s="439"/>
      <c r="E585" s="439"/>
      <c r="F585" s="439"/>
      <c r="G585" s="439"/>
      <c r="H585" s="439"/>
      <c r="I585" s="439"/>
      <c r="J585" s="440"/>
    </row>
    <row r="586" spans="1:10" x14ac:dyDescent="0.35">
      <c r="A586" s="438"/>
      <c r="B586" s="439"/>
      <c r="C586" s="439"/>
      <c r="D586" s="439"/>
      <c r="E586" s="439"/>
      <c r="F586" s="439"/>
      <c r="G586" s="439"/>
      <c r="H586" s="439"/>
      <c r="I586" s="439"/>
      <c r="J586" s="440"/>
    </row>
    <row r="587" spans="1:10" ht="15" thickBot="1" x14ac:dyDescent="0.4">
      <c r="A587" s="441"/>
      <c r="B587" s="442"/>
      <c r="C587" s="442"/>
      <c r="D587" s="442"/>
      <c r="E587" s="442"/>
      <c r="F587" s="442"/>
      <c r="G587" s="442"/>
      <c r="H587" s="442"/>
      <c r="I587" s="442"/>
      <c r="J587" s="443"/>
    </row>
    <row r="588" spans="1:10" ht="15" thickBot="1" x14ac:dyDescent="0.4">
      <c r="A588" s="432"/>
      <c r="B588" s="433"/>
      <c r="C588" s="433"/>
      <c r="D588" s="433"/>
      <c r="E588" s="433"/>
      <c r="F588" s="433"/>
      <c r="G588" s="433"/>
      <c r="H588" s="433"/>
      <c r="I588" s="433"/>
      <c r="J588" s="434"/>
    </row>
    <row r="589" spans="1:10" ht="18.5" x14ac:dyDescent="0.45">
      <c r="A589" s="404" t="s">
        <v>201</v>
      </c>
      <c r="B589" s="404"/>
      <c r="C589" s="404"/>
      <c r="D589" s="404"/>
      <c r="E589" s="404"/>
      <c r="F589" s="404"/>
      <c r="G589" s="404"/>
      <c r="H589" s="404"/>
      <c r="I589" s="404"/>
      <c r="J589" s="404"/>
    </row>
    <row r="590" spans="1:10" ht="15" thickBot="1" x14ac:dyDescent="0.4">
      <c r="A590" s="405"/>
      <c r="B590" s="405"/>
      <c r="C590" s="405"/>
      <c r="D590" s="405"/>
      <c r="E590" s="405"/>
      <c r="F590" s="405"/>
      <c r="G590" s="405"/>
      <c r="H590" s="405"/>
      <c r="I590" s="405"/>
      <c r="J590" s="405"/>
    </row>
    <row r="591" spans="1:10" ht="16" thickBot="1" x14ac:dyDescent="0.4">
      <c r="A591" s="406" t="s">
        <v>183</v>
      </c>
      <c r="B591" s="406"/>
      <c r="C591" s="407" t="s">
        <v>305</v>
      </c>
      <c r="D591" s="408"/>
      <c r="E591" s="408"/>
      <c r="F591" s="408"/>
      <c r="G591" s="408"/>
      <c r="H591" s="408"/>
      <c r="I591" s="408"/>
      <c r="J591" s="409"/>
    </row>
    <row r="592" spans="1:10" ht="15" thickBot="1" x14ac:dyDescent="0.4">
      <c r="A592" s="410"/>
      <c r="B592" s="410"/>
      <c r="C592" s="410"/>
      <c r="D592" s="410"/>
      <c r="E592" s="410"/>
      <c r="F592" s="410"/>
      <c r="G592" s="410"/>
      <c r="H592" s="410"/>
      <c r="I592" s="410"/>
      <c r="J592" s="410"/>
    </row>
    <row r="593" spans="1:10" ht="15" thickBot="1" x14ac:dyDescent="0.4">
      <c r="A593" s="411" t="s">
        <v>68</v>
      </c>
      <c r="B593" s="411"/>
      <c r="C593" s="412"/>
      <c r="D593" s="183" t="s">
        <v>47</v>
      </c>
      <c r="F593" s="413" t="s">
        <v>69</v>
      </c>
      <c r="G593" s="413"/>
      <c r="H593" s="414"/>
      <c r="I593" s="183"/>
    </row>
    <row r="594" spans="1:10" x14ac:dyDescent="0.35">
      <c r="A594" s="410"/>
      <c r="B594" s="410"/>
      <c r="C594" s="410"/>
      <c r="D594" s="410"/>
      <c r="E594" s="410"/>
      <c r="F594" s="410"/>
      <c r="G594" s="410"/>
      <c r="H594" s="410"/>
      <c r="I594" s="410"/>
      <c r="J594" s="410"/>
    </row>
    <row r="595" spans="1:10" ht="16" thickBot="1" x14ac:dyDescent="0.4">
      <c r="A595" s="415" t="s">
        <v>184</v>
      </c>
      <c r="B595" s="415"/>
      <c r="C595" s="415"/>
      <c r="D595" s="415"/>
      <c r="E595" s="415"/>
      <c r="F595" s="415"/>
      <c r="G595" s="415"/>
      <c r="H595" s="415"/>
      <c r="I595" s="415"/>
      <c r="J595" s="415"/>
    </row>
    <row r="596" spans="1:10" x14ac:dyDescent="0.35">
      <c r="A596" s="416" t="s">
        <v>389</v>
      </c>
      <c r="B596" s="417"/>
      <c r="C596" s="417"/>
      <c r="D596" s="417"/>
      <c r="E596" s="417"/>
      <c r="F596" s="417"/>
      <c r="G596" s="417"/>
      <c r="H596" s="417"/>
      <c r="I596" s="417"/>
      <c r="J596" s="418"/>
    </row>
    <row r="597" spans="1:10" x14ac:dyDescent="0.35">
      <c r="A597" s="419"/>
      <c r="B597" s="420"/>
      <c r="C597" s="420"/>
      <c r="D597" s="420"/>
      <c r="E597" s="420"/>
      <c r="F597" s="420"/>
      <c r="G597" s="420"/>
      <c r="H597" s="420"/>
      <c r="I597" s="420"/>
      <c r="J597" s="421"/>
    </row>
    <row r="598" spans="1:10" x14ac:dyDescent="0.35">
      <c r="A598" s="419"/>
      <c r="B598" s="420"/>
      <c r="C598" s="420"/>
      <c r="D598" s="420"/>
      <c r="E598" s="420"/>
      <c r="F598" s="420"/>
      <c r="G598" s="420"/>
      <c r="H598" s="420"/>
      <c r="I598" s="420"/>
      <c r="J598" s="421"/>
    </row>
    <row r="599" spans="1:10" x14ac:dyDescent="0.35">
      <c r="A599" s="419"/>
      <c r="B599" s="420"/>
      <c r="C599" s="420"/>
      <c r="D599" s="420"/>
      <c r="E599" s="420"/>
      <c r="F599" s="420"/>
      <c r="G599" s="420"/>
      <c r="H599" s="420"/>
      <c r="I599" s="420"/>
      <c r="J599" s="421"/>
    </row>
    <row r="600" spans="1:10" x14ac:dyDescent="0.35">
      <c r="A600" s="419"/>
      <c r="B600" s="420"/>
      <c r="C600" s="420"/>
      <c r="D600" s="420"/>
      <c r="E600" s="420"/>
      <c r="F600" s="420"/>
      <c r="G600" s="420"/>
      <c r="H600" s="420"/>
      <c r="I600" s="420"/>
      <c r="J600" s="421"/>
    </row>
    <row r="601" spans="1:10" x14ac:dyDescent="0.35">
      <c r="A601" s="419"/>
      <c r="B601" s="420"/>
      <c r="C601" s="420"/>
      <c r="D601" s="420"/>
      <c r="E601" s="420"/>
      <c r="F601" s="420"/>
      <c r="G601" s="420"/>
      <c r="H601" s="420"/>
      <c r="I601" s="420"/>
      <c r="J601" s="421"/>
    </row>
    <row r="602" spans="1:10" x14ac:dyDescent="0.35">
      <c r="A602" s="419"/>
      <c r="B602" s="420"/>
      <c r="C602" s="420"/>
      <c r="D602" s="420"/>
      <c r="E602" s="420"/>
      <c r="F602" s="420"/>
      <c r="G602" s="420"/>
      <c r="H602" s="420"/>
      <c r="I602" s="420"/>
      <c r="J602" s="421"/>
    </row>
    <row r="603" spans="1:10" x14ac:dyDescent="0.35">
      <c r="A603" s="419"/>
      <c r="B603" s="420"/>
      <c r="C603" s="420"/>
      <c r="D603" s="420"/>
      <c r="E603" s="420"/>
      <c r="F603" s="420"/>
      <c r="G603" s="420"/>
      <c r="H603" s="420"/>
      <c r="I603" s="420"/>
      <c r="J603" s="421"/>
    </row>
    <row r="604" spans="1:10" x14ac:dyDescent="0.35">
      <c r="A604" s="419"/>
      <c r="B604" s="420"/>
      <c r="C604" s="420"/>
      <c r="D604" s="420"/>
      <c r="E604" s="420"/>
      <c r="F604" s="420"/>
      <c r="G604" s="420"/>
      <c r="H604" s="420"/>
      <c r="I604" s="420"/>
      <c r="J604" s="421"/>
    </row>
    <row r="605" spans="1:10" ht="15" thickBot="1" x14ac:dyDescent="0.4">
      <c r="A605" s="422"/>
      <c r="B605" s="423"/>
      <c r="C605" s="423"/>
      <c r="D605" s="423"/>
      <c r="E605" s="423"/>
      <c r="F605" s="423"/>
      <c r="G605" s="423"/>
      <c r="H605" s="423"/>
      <c r="I605" s="423"/>
      <c r="J605" s="424"/>
    </row>
    <row r="606" spans="1:10" x14ac:dyDescent="0.35">
      <c r="A606" s="425"/>
      <c r="B606" s="425"/>
      <c r="C606" s="425"/>
      <c r="D606" s="425"/>
      <c r="E606" s="425"/>
      <c r="F606" s="425"/>
      <c r="G606" s="425"/>
      <c r="H606" s="425"/>
      <c r="I606" s="425"/>
      <c r="J606" s="425"/>
    </row>
    <row r="607" spans="1:10" ht="16" thickBot="1" x14ac:dyDescent="0.4">
      <c r="A607" s="415" t="s">
        <v>29</v>
      </c>
      <c r="B607" s="415"/>
      <c r="C607" s="415"/>
      <c r="D607" s="415"/>
      <c r="E607" s="415"/>
      <c r="F607" s="415"/>
      <c r="G607" s="415"/>
      <c r="H607" s="415"/>
      <c r="I607" s="415"/>
      <c r="J607" s="415"/>
    </row>
    <row r="608" spans="1:10" x14ac:dyDescent="0.35">
      <c r="A608" s="416" t="s">
        <v>353</v>
      </c>
      <c r="B608" s="417"/>
      <c r="C608" s="417"/>
      <c r="D608" s="417"/>
      <c r="E608" s="417"/>
      <c r="F608" s="417"/>
      <c r="G608" s="417"/>
      <c r="H608" s="417"/>
      <c r="I608" s="417"/>
      <c r="J608" s="418"/>
    </row>
    <row r="609" spans="1:10" x14ac:dyDescent="0.35">
      <c r="A609" s="419"/>
      <c r="B609" s="420"/>
      <c r="C609" s="420"/>
      <c r="D609" s="420"/>
      <c r="E609" s="420"/>
      <c r="F609" s="420"/>
      <c r="G609" s="420"/>
      <c r="H609" s="420"/>
      <c r="I609" s="420"/>
      <c r="J609" s="421"/>
    </row>
    <row r="610" spans="1:10" x14ac:dyDescent="0.35">
      <c r="A610" s="419"/>
      <c r="B610" s="420"/>
      <c r="C610" s="420"/>
      <c r="D610" s="420"/>
      <c r="E610" s="420"/>
      <c r="F610" s="420"/>
      <c r="G610" s="420"/>
      <c r="H610" s="420"/>
      <c r="I610" s="420"/>
      <c r="J610" s="421"/>
    </row>
    <row r="611" spans="1:10" x14ac:dyDescent="0.35">
      <c r="A611" s="419"/>
      <c r="B611" s="420"/>
      <c r="C611" s="420"/>
      <c r="D611" s="420"/>
      <c r="E611" s="420"/>
      <c r="F611" s="420"/>
      <c r="G611" s="420"/>
      <c r="H611" s="420"/>
      <c r="I611" s="420"/>
      <c r="J611" s="421"/>
    </row>
    <row r="612" spans="1:10" ht="15" thickBot="1" x14ac:dyDescent="0.4">
      <c r="A612" s="422"/>
      <c r="B612" s="423"/>
      <c r="C612" s="423"/>
      <c r="D612" s="423"/>
      <c r="E612" s="423"/>
      <c r="F612" s="423"/>
      <c r="G612" s="423"/>
      <c r="H612" s="423"/>
      <c r="I612" s="423"/>
      <c r="J612" s="424"/>
    </row>
    <row r="613" spans="1:10" x14ac:dyDescent="0.35">
      <c r="A613" s="425"/>
      <c r="B613" s="425"/>
      <c r="C613" s="425"/>
      <c r="D613" s="425"/>
      <c r="E613" s="425"/>
      <c r="F613" s="425"/>
      <c r="G613" s="425"/>
      <c r="H613" s="425"/>
      <c r="I613" s="425"/>
      <c r="J613" s="425"/>
    </row>
    <row r="614" spans="1:10" ht="16" thickBot="1" x14ac:dyDescent="0.4">
      <c r="A614" s="415" t="s">
        <v>27</v>
      </c>
      <c r="B614" s="415"/>
      <c r="C614" s="415"/>
      <c r="D614" s="415"/>
      <c r="E614" s="415"/>
      <c r="F614" s="415"/>
      <c r="G614" s="415"/>
      <c r="H614" s="415"/>
      <c r="I614" s="415"/>
      <c r="J614" s="415"/>
    </row>
    <row r="615" spans="1:10" ht="15" thickBot="1" x14ac:dyDescent="0.4">
      <c r="A615" s="426" t="s">
        <v>302</v>
      </c>
      <c r="B615" s="427"/>
      <c r="C615" s="427"/>
      <c r="D615" s="427"/>
      <c r="E615" s="427"/>
      <c r="F615" s="427"/>
      <c r="G615" s="427"/>
      <c r="H615" s="427"/>
      <c r="I615" s="427"/>
      <c r="J615" s="428"/>
    </row>
    <row r="616" spans="1:10" x14ac:dyDescent="0.35">
      <c r="A616" s="425"/>
      <c r="B616" s="425"/>
      <c r="C616" s="425"/>
      <c r="D616" s="425"/>
      <c r="E616" s="425"/>
      <c r="F616" s="425"/>
      <c r="G616" s="425"/>
      <c r="H616" s="425"/>
      <c r="I616" s="425"/>
      <c r="J616" s="425"/>
    </row>
    <row r="617" spans="1:10" ht="53.5" customHeight="1" thickBot="1" x14ac:dyDescent="0.4">
      <c r="A617" s="394" t="s">
        <v>185</v>
      </c>
      <c r="B617" s="394"/>
      <c r="C617" s="394"/>
      <c r="D617" s="394"/>
      <c r="E617" s="394"/>
      <c r="F617" s="394"/>
      <c r="G617" s="394"/>
      <c r="H617" s="394"/>
      <c r="I617" s="394"/>
      <c r="J617" s="394"/>
    </row>
    <row r="618" spans="1:10" x14ac:dyDescent="0.35">
      <c r="A618" s="435" t="s">
        <v>348</v>
      </c>
      <c r="B618" s="436"/>
      <c r="C618" s="436"/>
      <c r="D618" s="436"/>
      <c r="E618" s="436"/>
      <c r="F618" s="436"/>
      <c r="G618" s="436"/>
      <c r="H618" s="436"/>
      <c r="I618" s="436"/>
      <c r="J618" s="437"/>
    </row>
    <row r="619" spans="1:10" x14ac:dyDescent="0.35">
      <c r="A619" s="438"/>
      <c r="B619" s="439"/>
      <c r="C619" s="439"/>
      <c r="D619" s="439"/>
      <c r="E619" s="439"/>
      <c r="F619" s="439"/>
      <c r="G619" s="439"/>
      <c r="H619" s="439"/>
      <c r="I619" s="439"/>
      <c r="J619" s="440"/>
    </row>
    <row r="620" spans="1:10" x14ac:dyDescent="0.35">
      <c r="A620" s="438"/>
      <c r="B620" s="439"/>
      <c r="C620" s="439"/>
      <c r="D620" s="439"/>
      <c r="E620" s="439"/>
      <c r="F620" s="439"/>
      <c r="G620" s="439"/>
      <c r="H620" s="439"/>
      <c r="I620" s="439"/>
      <c r="J620" s="440"/>
    </row>
    <row r="621" spans="1:10" x14ac:dyDescent="0.35">
      <c r="A621" s="438"/>
      <c r="B621" s="439"/>
      <c r="C621" s="439"/>
      <c r="D621" s="439"/>
      <c r="E621" s="439"/>
      <c r="F621" s="439"/>
      <c r="G621" s="439"/>
      <c r="H621" s="439"/>
      <c r="I621" s="439"/>
      <c r="J621" s="440"/>
    </row>
    <row r="622" spans="1:10" x14ac:dyDescent="0.35">
      <c r="A622" s="438"/>
      <c r="B622" s="439"/>
      <c r="C622" s="439"/>
      <c r="D622" s="439"/>
      <c r="E622" s="439"/>
      <c r="F622" s="439"/>
      <c r="G622" s="439"/>
      <c r="H622" s="439"/>
      <c r="I622" s="439"/>
      <c r="J622" s="440"/>
    </row>
    <row r="623" spans="1:10" x14ac:dyDescent="0.35">
      <c r="A623" s="438"/>
      <c r="B623" s="439"/>
      <c r="C623" s="439"/>
      <c r="D623" s="439"/>
      <c r="E623" s="439"/>
      <c r="F623" s="439"/>
      <c r="G623" s="439"/>
      <c r="H623" s="439"/>
      <c r="I623" s="439"/>
      <c r="J623" s="440"/>
    </row>
    <row r="624" spans="1:10" x14ac:dyDescent="0.35">
      <c r="A624" s="438"/>
      <c r="B624" s="439"/>
      <c r="C624" s="439"/>
      <c r="D624" s="439"/>
      <c r="E624" s="439"/>
      <c r="F624" s="439"/>
      <c r="G624" s="439"/>
      <c r="H624" s="439"/>
      <c r="I624" s="439"/>
      <c r="J624" s="440"/>
    </row>
    <row r="625" spans="1:10" x14ac:dyDescent="0.35">
      <c r="A625" s="438"/>
      <c r="B625" s="439"/>
      <c r="C625" s="439"/>
      <c r="D625" s="439"/>
      <c r="E625" s="439"/>
      <c r="F625" s="439"/>
      <c r="G625" s="439"/>
      <c r="H625" s="439"/>
      <c r="I625" s="439"/>
      <c r="J625" s="440"/>
    </row>
    <row r="626" spans="1:10" x14ac:dyDescent="0.35">
      <c r="A626" s="438"/>
      <c r="B626" s="439"/>
      <c r="C626" s="439"/>
      <c r="D626" s="439"/>
      <c r="E626" s="439"/>
      <c r="F626" s="439"/>
      <c r="G626" s="439"/>
      <c r="H626" s="439"/>
      <c r="I626" s="439"/>
      <c r="J626" s="440"/>
    </row>
    <row r="627" spans="1:10" x14ac:dyDescent="0.35">
      <c r="A627" s="438"/>
      <c r="B627" s="439"/>
      <c r="C627" s="439"/>
      <c r="D627" s="439"/>
      <c r="E627" s="439"/>
      <c r="F627" s="439"/>
      <c r="G627" s="439"/>
      <c r="H627" s="439"/>
      <c r="I627" s="439"/>
      <c r="J627" s="440"/>
    </row>
    <row r="628" spans="1:10" x14ac:dyDescent="0.35">
      <c r="A628" s="438"/>
      <c r="B628" s="439"/>
      <c r="C628" s="439"/>
      <c r="D628" s="439"/>
      <c r="E628" s="439"/>
      <c r="F628" s="439"/>
      <c r="G628" s="439"/>
      <c r="H628" s="439"/>
      <c r="I628" s="439"/>
      <c r="J628" s="440"/>
    </row>
    <row r="629" spans="1:10" ht="15" thickBot="1" x14ac:dyDescent="0.4">
      <c r="A629" s="441"/>
      <c r="B629" s="442"/>
      <c r="C629" s="442"/>
      <c r="D629" s="442"/>
      <c r="E629" s="442"/>
      <c r="F629" s="442"/>
      <c r="G629" s="442"/>
      <c r="H629" s="442"/>
      <c r="I629" s="442"/>
      <c r="J629" s="443"/>
    </row>
    <row r="630" spans="1:10" ht="15" thickBot="1" x14ac:dyDescent="0.4">
      <c r="A630" s="432"/>
      <c r="B630" s="433"/>
      <c r="C630" s="433"/>
      <c r="D630" s="433"/>
      <c r="E630" s="433"/>
      <c r="F630" s="433"/>
      <c r="G630" s="433"/>
      <c r="H630" s="433"/>
      <c r="I630" s="433"/>
      <c r="J630" s="434"/>
    </row>
    <row r="631" spans="1:10" ht="18.5" x14ac:dyDescent="0.45">
      <c r="A631" s="404" t="s">
        <v>202</v>
      </c>
      <c r="B631" s="404"/>
      <c r="C631" s="404"/>
      <c r="D631" s="404"/>
      <c r="E631" s="404"/>
      <c r="F631" s="404"/>
      <c r="G631" s="404"/>
      <c r="H631" s="404"/>
      <c r="I631" s="404"/>
      <c r="J631" s="404"/>
    </row>
    <row r="632" spans="1:10" ht="15" thickBot="1" x14ac:dyDescent="0.4">
      <c r="A632" s="405"/>
      <c r="B632" s="405"/>
      <c r="C632" s="405"/>
      <c r="D632" s="405"/>
      <c r="E632" s="405"/>
      <c r="F632" s="405"/>
      <c r="G632" s="405"/>
      <c r="H632" s="405"/>
      <c r="I632" s="405"/>
      <c r="J632" s="405"/>
    </row>
    <row r="633" spans="1:10" ht="16" thickBot="1" x14ac:dyDescent="0.4">
      <c r="A633" s="406" t="s">
        <v>183</v>
      </c>
      <c r="B633" s="406"/>
      <c r="C633" s="407" t="s">
        <v>590</v>
      </c>
      <c r="D633" s="408"/>
      <c r="E633" s="408"/>
      <c r="F633" s="408"/>
      <c r="G633" s="408"/>
      <c r="H633" s="408"/>
      <c r="I633" s="408"/>
      <c r="J633" s="409"/>
    </row>
    <row r="634" spans="1:10" ht="15" thickBot="1" x14ac:dyDescent="0.4">
      <c r="A634" s="410"/>
      <c r="B634" s="410"/>
      <c r="C634" s="410"/>
      <c r="D634" s="410"/>
      <c r="E634" s="410"/>
      <c r="F634" s="410"/>
      <c r="G634" s="410"/>
      <c r="H634" s="410"/>
      <c r="I634" s="410"/>
      <c r="J634" s="410"/>
    </row>
    <row r="635" spans="1:10" ht="15" thickBot="1" x14ac:dyDescent="0.4">
      <c r="A635" s="411" t="s">
        <v>68</v>
      </c>
      <c r="B635" s="411"/>
      <c r="C635" s="412"/>
      <c r="D635" s="183" t="s">
        <v>46</v>
      </c>
      <c r="F635" s="413" t="s">
        <v>69</v>
      </c>
      <c r="G635" s="413"/>
      <c r="H635" s="414"/>
      <c r="I635" s="183" t="s">
        <v>49</v>
      </c>
    </row>
    <row r="636" spans="1:10" x14ac:dyDescent="0.35">
      <c r="A636" s="410"/>
      <c r="B636" s="410"/>
      <c r="C636" s="410"/>
      <c r="D636" s="410"/>
      <c r="E636" s="410"/>
      <c r="F636" s="410"/>
      <c r="G636" s="410"/>
      <c r="H636" s="410"/>
      <c r="I636" s="410"/>
      <c r="J636" s="410"/>
    </row>
    <row r="637" spans="1:10" ht="16" thickBot="1" x14ac:dyDescent="0.4">
      <c r="A637" s="415" t="s">
        <v>184</v>
      </c>
      <c r="B637" s="415"/>
      <c r="C637" s="415"/>
      <c r="D637" s="415"/>
      <c r="E637" s="415"/>
      <c r="F637" s="415"/>
      <c r="G637" s="415"/>
      <c r="H637" s="415"/>
      <c r="I637" s="415"/>
      <c r="J637" s="415"/>
    </row>
    <row r="638" spans="1:10" x14ac:dyDescent="0.35">
      <c r="A638" s="416" t="s">
        <v>591</v>
      </c>
      <c r="B638" s="417"/>
      <c r="C638" s="417"/>
      <c r="D638" s="417"/>
      <c r="E638" s="417"/>
      <c r="F638" s="417"/>
      <c r="G638" s="417"/>
      <c r="H638" s="417"/>
      <c r="I638" s="417"/>
      <c r="J638" s="418"/>
    </row>
    <row r="639" spans="1:10" x14ac:dyDescent="0.35">
      <c r="A639" s="419"/>
      <c r="B639" s="420"/>
      <c r="C639" s="420"/>
      <c r="D639" s="420"/>
      <c r="E639" s="420"/>
      <c r="F639" s="420"/>
      <c r="G639" s="420"/>
      <c r="H639" s="420"/>
      <c r="I639" s="420"/>
      <c r="J639" s="421"/>
    </row>
    <row r="640" spans="1:10" x14ac:dyDescent="0.35">
      <c r="A640" s="419"/>
      <c r="B640" s="420"/>
      <c r="C640" s="420"/>
      <c r="D640" s="420"/>
      <c r="E640" s="420"/>
      <c r="F640" s="420"/>
      <c r="G640" s="420"/>
      <c r="H640" s="420"/>
      <c r="I640" s="420"/>
      <c r="J640" s="421"/>
    </row>
    <row r="641" spans="1:10" x14ac:dyDescent="0.35">
      <c r="A641" s="419"/>
      <c r="B641" s="420"/>
      <c r="C641" s="420"/>
      <c r="D641" s="420"/>
      <c r="E641" s="420"/>
      <c r="F641" s="420"/>
      <c r="G641" s="420"/>
      <c r="H641" s="420"/>
      <c r="I641" s="420"/>
      <c r="J641" s="421"/>
    </row>
    <row r="642" spans="1:10" x14ac:dyDescent="0.35">
      <c r="A642" s="419"/>
      <c r="B642" s="420"/>
      <c r="C642" s="420"/>
      <c r="D642" s="420"/>
      <c r="E642" s="420"/>
      <c r="F642" s="420"/>
      <c r="G642" s="420"/>
      <c r="H642" s="420"/>
      <c r="I642" s="420"/>
      <c r="J642" s="421"/>
    </row>
    <row r="643" spans="1:10" x14ac:dyDescent="0.35">
      <c r="A643" s="419"/>
      <c r="B643" s="420"/>
      <c r="C643" s="420"/>
      <c r="D643" s="420"/>
      <c r="E643" s="420"/>
      <c r="F643" s="420"/>
      <c r="G643" s="420"/>
      <c r="H643" s="420"/>
      <c r="I643" s="420"/>
      <c r="J643" s="421"/>
    </row>
    <row r="644" spans="1:10" x14ac:dyDescent="0.35">
      <c r="A644" s="419"/>
      <c r="B644" s="420"/>
      <c r="C644" s="420"/>
      <c r="D644" s="420"/>
      <c r="E644" s="420"/>
      <c r="F644" s="420"/>
      <c r="G644" s="420"/>
      <c r="H644" s="420"/>
      <c r="I644" s="420"/>
      <c r="J644" s="421"/>
    </row>
    <row r="645" spans="1:10" x14ac:dyDescent="0.35">
      <c r="A645" s="419"/>
      <c r="B645" s="420"/>
      <c r="C645" s="420"/>
      <c r="D645" s="420"/>
      <c r="E645" s="420"/>
      <c r="F645" s="420"/>
      <c r="G645" s="420"/>
      <c r="H645" s="420"/>
      <c r="I645" s="420"/>
      <c r="J645" s="421"/>
    </row>
    <row r="646" spans="1:10" x14ac:dyDescent="0.35">
      <c r="A646" s="419"/>
      <c r="B646" s="420"/>
      <c r="C646" s="420"/>
      <c r="D646" s="420"/>
      <c r="E646" s="420"/>
      <c r="F646" s="420"/>
      <c r="G646" s="420"/>
      <c r="H646" s="420"/>
      <c r="I646" s="420"/>
      <c r="J646" s="421"/>
    </row>
    <row r="647" spans="1:10" ht="15" thickBot="1" x14ac:dyDescent="0.4">
      <c r="A647" s="422"/>
      <c r="B647" s="423"/>
      <c r="C647" s="423"/>
      <c r="D647" s="423"/>
      <c r="E647" s="423"/>
      <c r="F647" s="423"/>
      <c r="G647" s="423"/>
      <c r="H647" s="423"/>
      <c r="I647" s="423"/>
      <c r="J647" s="424"/>
    </row>
    <row r="648" spans="1:10" x14ac:dyDescent="0.35">
      <c r="A648" s="425"/>
      <c r="B648" s="425"/>
      <c r="C648" s="425"/>
      <c r="D648" s="425"/>
      <c r="E648" s="425"/>
      <c r="F648" s="425"/>
      <c r="G648" s="425"/>
      <c r="H648" s="425"/>
      <c r="I648" s="425"/>
      <c r="J648" s="425"/>
    </row>
    <row r="649" spans="1:10" ht="16" thickBot="1" x14ac:dyDescent="0.4">
      <c r="A649" s="415" t="s">
        <v>29</v>
      </c>
      <c r="B649" s="415"/>
      <c r="C649" s="415"/>
      <c r="D649" s="415"/>
      <c r="E649" s="415"/>
      <c r="F649" s="415"/>
      <c r="G649" s="415"/>
      <c r="H649" s="415"/>
      <c r="I649" s="415"/>
      <c r="J649" s="415"/>
    </row>
    <row r="650" spans="1:10" ht="30" customHeight="1" x14ac:dyDescent="0.35">
      <c r="A650" s="416" t="s">
        <v>592</v>
      </c>
      <c r="B650" s="417"/>
      <c r="C650" s="417"/>
      <c r="D650" s="417"/>
      <c r="E650" s="417"/>
      <c r="F650" s="417"/>
      <c r="G650" s="417"/>
      <c r="H650" s="417"/>
      <c r="I650" s="417"/>
      <c r="J650" s="418"/>
    </row>
    <row r="651" spans="1:10" ht="30" customHeight="1" x14ac:dyDescent="0.35">
      <c r="A651" s="419"/>
      <c r="B651" s="420"/>
      <c r="C651" s="420"/>
      <c r="D651" s="420"/>
      <c r="E651" s="420"/>
      <c r="F651" s="420"/>
      <c r="G651" s="420"/>
      <c r="H651" s="420"/>
      <c r="I651" s="420"/>
      <c r="J651" s="421"/>
    </row>
    <row r="652" spans="1:10" ht="30" customHeight="1" x14ac:dyDescent="0.35">
      <c r="A652" s="419"/>
      <c r="B652" s="420"/>
      <c r="C652" s="420"/>
      <c r="D652" s="420"/>
      <c r="E652" s="420"/>
      <c r="F652" s="420"/>
      <c r="G652" s="420"/>
      <c r="H652" s="420"/>
      <c r="I652" s="420"/>
      <c r="J652" s="421"/>
    </row>
    <row r="653" spans="1:10" ht="30" customHeight="1" x14ac:dyDescent="0.35">
      <c r="A653" s="419"/>
      <c r="B653" s="420"/>
      <c r="C653" s="420"/>
      <c r="D653" s="420"/>
      <c r="E653" s="420"/>
      <c r="F653" s="420"/>
      <c r="G653" s="420"/>
      <c r="H653" s="420"/>
      <c r="I653" s="420"/>
      <c r="J653" s="421"/>
    </row>
    <row r="654" spans="1:10" ht="30" customHeight="1" thickBot="1" x14ac:dyDescent="0.4">
      <c r="A654" s="422"/>
      <c r="B654" s="423"/>
      <c r="C654" s="423"/>
      <c r="D654" s="423"/>
      <c r="E654" s="423"/>
      <c r="F654" s="423"/>
      <c r="G654" s="423"/>
      <c r="H654" s="423"/>
      <c r="I654" s="423"/>
      <c r="J654" s="424"/>
    </row>
    <row r="655" spans="1:10" x14ac:dyDescent="0.35">
      <c r="A655" s="425"/>
      <c r="B655" s="425"/>
      <c r="C655" s="425"/>
      <c r="D655" s="425"/>
      <c r="E655" s="425"/>
      <c r="F655" s="425"/>
      <c r="G655" s="425"/>
      <c r="H655" s="425"/>
      <c r="I655" s="425"/>
      <c r="J655" s="425"/>
    </row>
    <row r="656" spans="1:10" ht="16" thickBot="1" x14ac:dyDescent="0.4">
      <c r="A656" s="415" t="s">
        <v>27</v>
      </c>
      <c r="B656" s="415"/>
      <c r="C656" s="415"/>
      <c r="D656" s="415"/>
      <c r="E656" s="415"/>
      <c r="F656" s="415"/>
      <c r="G656" s="415"/>
      <c r="H656" s="415"/>
      <c r="I656" s="415"/>
      <c r="J656" s="415"/>
    </row>
    <row r="657" spans="1:10" ht="15" thickBot="1" x14ac:dyDescent="0.4">
      <c r="A657" s="426" t="s">
        <v>274</v>
      </c>
      <c r="B657" s="427"/>
      <c r="C657" s="427"/>
      <c r="D657" s="427"/>
      <c r="E657" s="427"/>
      <c r="F657" s="427"/>
      <c r="G657" s="427"/>
      <c r="H657" s="427"/>
      <c r="I657" s="427"/>
      <c r="J657" s="428"/>
    </row>
    <row r="658" spans="1:10" x14ac:dyDescent="0.35">
      <c r="A658" s="425"/>
      <c r="B658" s="425"/>
      <c r="C658" s="425"/>
      <c r="D658" s="425"/>
      <c r="E658" s="425"/>
      <c r="F658" s="425"/>
      <c r="G658" s="425"/>
      <c r="H658" s="425"/>
      <c r="I658" s="425"/>
      <c r="J658" s="425"/>
    </row>
    <row r="659" spans="1:10" ht="45.65" customHeight="1" thickBot="1" x14ac:dyDescent="0.4">
      <c r="A659" s="394" t="s">
        <v>185</v>
      </c>
      <c r="B659" s="394"/>
      <c r="C659" s="394"/>
      <c r="D659" s="394"/>
      <c r="E659" s="394"/>
      <c r="F659" s="394"/>
      <c r="G659" s="394"/>
      <c r="H659" s="394"/>
      <c r="I659" s="394"/>
      <c r="J659" s="394"/>
    </row>
    <row r="660" spans="1:10" x14ac:dyDescent="0.35">
      <c r="A660" s="435" t="s">
        <v>354</v>
      </c>
      <c r="B660" s="436"/>
      <c r="C660" s="436"/>
      <c r="D660" s="436"/>
      <c r="E660" s="436"/>
      <c r="F660" s="436"/>
      <c r="G660" s="436"/>
      <c r="H660" s="436"/>
      <c r="I660" s="436"/>
      <c r="J660" s="437"/>
    </row>
    <row r="661" spans="1:10" x14ac:dyDescent="0.35">
      <c r="A661" s="438"/>
      <c r="B661" s="439"/>
      <c r="C661" s="439"/>
      <c r="D661" s="439"/>
      <c r="E661" s="439"/>
      <c r="F661" s="439"/>
      <c r="G661" s="439"/>
      <c r="H661" s="439"/>
      <c r="I661" s="439"/>
      <c r="J661" s="440"/>
    </row>
    <row r="662" spans="1:10" x14ac:dyDescent="0.35">
      <c r="A662" s="438"/>
      <c r="B662" s="439"/>
      <c r="C662" s="439"/>
      <c r="D662" s="439"/>
      <c r="E662" s="439"/>
      <c r="F662" s="439"/>
      <c r="G662" s="439"/>
      <c r="H662" s="439"/>
      <c r="I662" s="439"/>
      <c r="J662" s="440"/>
    </row>
    <row r="663" spans="1:10" x14ac:dyDescent="0.35">
      <c r="A663" s="438"/>
      <c r="B663" s="439"/>
      <c r="C663" s="439"/>
      <c r="D663" s="439"/>
      <c r="E663" s="439"/>
      <c r="F663" s="439"/>
      <c r="G663" s="439"/>
      <c r="H663" s="439"/>
      <c r="I663" s="439"/>
      <c r="J663" s="440"/>
    </row>
    <row r="664" spans="1:10" x14ac:dyDescent="0.35">
      <c r="A664" s="438"/>
      <c r="B664" s="439"/>
      <c r="C664" s="439"/>
      <c r="D664" s="439"/>
      <c r="E664" s="439"/>
      <c r="F664" s="439"/>
      <c r="G664" s="439"/>
      <c r="H664" s="439"/>
      <c r="I664" s="439"/>
      <c r="J664" s="440"/>
    </row>
    <row r="665" spans="1:10" x14ac:dyDescent="0.35">
      <c r="A665" s="438"/>
      <c r="B665" s="439"/>
      <c r="C665" s="439"/>
      <c r="D665" s="439"/>
      <c r="E665" s="439"/>
      <c r="F665" s="439"/>
      <c r="G665" s="439"/>
      <c r="H665" s="439"/>
      <c r="I665" s="439"/>
      <c r="J665" s="440"/>
    </row>
    <row r="666" spans="1:10" x14ac:dyDescent="0.35">
      <c r="A666" s="438"/>
      <c r="B666" s="439"/>
      <c r="C666" s="439"/>
      <c r="D666" s="439"/>
      <c r="E666" s="439"/>
      <c r="F666" s="439"/>
      <c r="G666" s="439"/>
      <c r="H666" s="439"/>
      <c r="I666" s="439"/>
      <c r="J666" s="440"/>
    </row>
    <row r="667" spans="1:10" x14ac:dyDescent="0.35">
      <c r="A667" s="438"/>
      <c r="B667" s="439"/>
      <c r="C667" s="439"/>
      <c r="D667" s="439"/>
      <c r="E667" s="439"/>
      <c r="F667" s="439"/>
      <c r="G667" s="439"/>
      <c r="H667" s="439"/>
      <c r="I667" s="439"/>
      <c r="J667" s="440"/>
    </row>
    <row r="668" spans="1:10" x14ac:dyDescent="0.35">
      <c r="A668" s="438"/>
      <c r="B668" s="439"/>
      <c r="C668" s="439"/>
      <c r="D668" s="439"/>
      <c r="E668" s="439"/>
      <c r="F668" s="439"/>
      <c r="G668" s="439"/>
      <c r="H668" s="439"/>
      <c r="I668" s="439"/>
      <c r="J668" s="440"/>
    </row>
    <row r="669" spans="1:10" x14ac:dyDescent="0.35">
      <c r="A669" s="438"/>
      <c r="B669" s="439"/>
      <c r="C669" s="439"/>
      <c r="D669" s="439"/>
      <c r="E669" s="439"/>
      <c r="F669" s="439"/>
      <c r="G669" s="439"/>
      <c r="H669" s="439"/>
      <c r="I669" s="439"/>
      <c r="J669" s="440"/>
    </row>
    <row r="670" spans="1:10" x14ac:dyDescent="0.35">
      <c r="A670" s="438"/>
      <c r="B670" s="439"/>
      <c r="C670" s="439"/>
      <c r="D670" s="439"/>
      <c r="E670" s="439"/>
      <c r="F670" s="439"/>
      <c r="G670" s="439"/>
      <c r="H670" s="439"/>
      <c r="I670" s="439"/>
      <c r="J670" s="440"/>
    </row>
    <row r="671" spans="1:10" ht="15" thickBot="1" x14ac:dyDescent="0.4">
      <c r="A671" s="441"/>
      <c r="B671" s="442"/>
      <c r="C671" s="442"/>
      <c r="D671" s="442"/>
      <c r="E671" s="442"/>
      <c r="F671" s="442"/>
      <c r="G671" s="442"/>
      <c r="H671" s="442"/>
      <c r="I671" s="442"/>
      <c r="J671" s="443"/>
    </row>
    <row r="672" spans="1:10" ht="15" thickBot="1" x14ac:dyDescent="0.4">
      <c r="A672" s="432"/>
      <c r="B672" s="433"/>
      <c r="C672" s="433"/>
      <c r="D672" s="433"/>
      <c r="E672" s="433"/>
      <c r="F672" s="433"/>
      <c r="G672" s="433"/>
      <c r="H672" s="433"/>
      <c r="I672" s="433"/>
      <c r="J672" s="434"/>
    </row>
    <row r="673" spans="1:10" ht="18.5" x14ac:dyDescent="0.45">
      <c r="A673" s="404" t="s">
        <v>203</v>
      </c>
      <c r="B673" s="404"/>
      <c r="C673" s="404"/>
      <c r="D673" s="404"/>
      <c r="E673" s="404"/>
      <c r="F673" s="404"/>
      <c r="G673" s="404"/>
      <c r="H673" s="404"/>
      <c r="I673" s="404"/>
      <c r="J673" s="404"/>
    </row>
    <row r="674" spans="1:10" ht="15" thickBot="1" x14ac:dyDescent="0.4">
      <c r="A674" s="405"/>
      <c r="B674" s="405"/>
      <c r="C674" s="405"/>
      <c r="D674" s="405"/>
      <c r="E674" s="405"/>
      <c r="F674" s="405"/>
      <c r="G674" s="405"/>
      <c r="H674" s="405"/>
      <c r="I674" s="405"/>
      <c r="J674" s="405"/>
    </row>
    <row r="675" spans="1:10" ht="16" thickBot="1" x14ac:dyDescent="0.4">
      <c r="A675" s="406" t="s">
        <v>183</v>
      </c>
      <c r="B675" s="406"/>
      <c r="C675" s="407" t="s">
        <v>308</v>
      </c>
      <c r="D675" s="408"/>
      <c r="E675" s="408"/>
      <c r="F675" s="408"/>
      <c r="G675" s="408"/>
      <c r="H675" s="408"/>
      <c r="I675" s="408"/>
      <c r="J675" s="409"/>
    </row>
    <row r="676" spans="1:10" ht="15" thickBot="1" x14ac:dyDescent="0.4">
      <c r="A676" s="410"/>
      <c r="B676" s="410"/>
      <c r="C676" s="410"/>
      <c r="D676" s="410"/>
      <c r="E676" s="410"/>
      <c r="F676" s="410"/>
      <c r="G676" s="410"/>
      <c r="H676" s="410"/>
      <c r="I676" s="410"/>
      <c r="J676" s="410"/>
    </row>
    <row r="677" spans="1:10" ht="15" thickBot="1" x14ac:dyDescent="0.4">
      <c r="A677" s="411" t="s">
        <v>68</v>
      </c>
      <c r="B677" s="411"/>
      <c r="C677" s="412"/>
      <c r="D677" s="183" t="s">
        <v>46</v>
      </c>
      <c r="F677" s="413" t="s">
        <v>69</v>
      </c>
      <c r="G677" s="413"/>
      <c r="H677" s="414"/>
      <c r="I677" s="183" t="s">
        <v>49</v>
      </c>
    </row>
    <row r="678" spans="1:10" x14ac:dyDescent="0.35">
      <c r="A678" s="410"/>
      <c r="B678" s="410"/>
      <c r="C678" s="410"/>
      <c r="D678" s="410"/>
      <c r="E678" s="410"/>
      <c r="F678" s="410"/>
      <c r="G678" s="410"/>
      <c r="H678" s="410"/>
      <c r="I678" s="410"/>
      <c r="J678" s="410"/>
    </row>
    <row r="679" spans="1:10" ht="16" thickBot="1" x14ac:dyDescent="0.4">
      <c r="A679" s="415" t="s">
        <v>184</v>
      </c>
      <c r="B679" s="415"/>
      <c r="C679" s="415"/>
      <c r="D679" s="415"/>
      <c r="E679" s="415"/>
      <c r="F679" s="415"/>
      <c r="G679" s="415"/>
      <c r="H679" s="415"/>
      <c r="I679" s="415"/>
      <c r="J679" s="415"/>
    </row>
    <row r="680" spans="1:10" x14ac:dyDescent="0.35">
      <c r="A680" s="416" t="s">
        <v>309</v>
      </c>
      <c r="B680" s="417"/>
      <c r="C680" s="417"/>
      <c r="D680" s="417"/>
      <c r="E680" s="417"/>
      <c r="F680" s="417"/>
      <c r="G680" s="417"/>
      <c r="H680" s="417"/>
      <c r="I680" s="417"/>
      <c r="J680" s="418"/>
    </row>
    <row r="681" spans="1:10" x14ac:dyDescent="0.35">
      <c r="A681" s="419"/>
      <c r="B681" s="420"/>
      <c r="C681" s="420"/>
      <c r="D681" s="420"/>
      <c r="E681" s="420"/>
      <c r="F681" s="420"/>
      <c r="G681" s="420"/>
      <c r="H681" s="420"/>
      <c r="I681" s="420"/>
      <c r="J681" s="421"/>
    </row>
    <row r="682" spans="1:10" x14ac:dyDescent="0.35">
      <c r="A682" s="419"/>
      <c r="B682" s="420"/>
      <c r="C682" s="420"/>
      <c r="D682" s="420"/>
      <c r="E682" s="420"/>
      <c r="F682" s="420"/>
      <c r="G682" s="420"/>
      <c r="H682" s="420"/>
      <c r="I682" s="420"/>
      <c r="J682" s="421"/>
    </row>
    <row r="683" spans="1:10" x14ac:dyDescent="0.35">
      <c r="A683" s="419"/>
      <c r="B683" s="420"/>
      <c r="C683" s="420"/>
      <c r="D683" s="420"/>
      <c r="E683" s="420"/>
      <c r="F683" s="420"/>
      <c r="G683" s="420"/>
      <c r="H683" s="420"/>
      <c r="I683" s="420"/>
      <c r="J683" s="421"/>
    </row>
    <row r="684" spans="1:10" x14ac:dyDescent="0.35">
      <c r="A684" s="419"/>
      <c r="B684" s="420"/>
      <c r="C684" s="420"/>
      <c r="D684" s="420"/>
      <c r="E684" s="420"/>
      <c r="F684" s="420"/>
      <c r="G684" s="420"/>
      <c r="H684" s="420"/>
      <c r="I684" s="420"/>
      <c r="J684" s="421"/>
    </row>
    <row r="685" spans="1:10" x14ac:dyDescent="0.35">
      <c r="A685" s="419"/>
      <c r="B685" s="420"/>
      <c r="C685" s="420"/>
      <c r="D685" s="420"/>
      <c r="E685" s="420"/>
      <c r="F685" s="420"/>
      <c r="G685" s="420"/>
      <c r="H685" s="420"/>
      <c r="I685" s="420"/>
      <c r="J685" s="421"/>
    </row>
    <row r="686" spans="1:10" x14ac:dyDescent="0.35">
      <c r="A686" s="419"/>
      <c r="B686" s="420"/>
      <c r="C686" s="420"/>
      <c r="D686" s="420"/>
      <c r="E686" s="420"/>
      <c r="F686" s="420"/>
      <c r="G686" s="420"/>
      <c r="H686" s="420"/>
      <c r="I686" s="420"/>
      <c r="J686" s="421"/>
    </row>
    <row r="687" spans="1:10" x14ac:dyDescent="0.35">
      <c r="A687" s="419"/>
      <c r="B687" s="420"/>
      <c r="C687" s="420"/>
      <c r="D687" s="420"/>
      <c r="E687" s="420"/>
      <c r="F687" s="420"/>
      <c r="G687" s="420"/>
      <c r="H687" s="420"/>
      <c r="I687" s="420"/>
      <c r="J687" s="421"/>
    </row>
    <row r="688" spans="1:10" x14ac:dyDescent="0.35">
      <c r="A688" s="419"/>
      <c r="B688" s="420"/>
      <c r="C688" s="420"/>
      <c r="D688" s="420"/>
      <c r="E688" s="420"/>
      <c r="F688" s="420"/>
      <c r="G688" s="420"/>
      <c r="H688" s="420"/>
      <c r="I688" s="420"/>
      <c r="J688" s="421"/>
    </row>
    <row r="689" spans="1:10" ht="15" thickBot="1" x14ac:dyDescent="0.4">
      <c r="A689" s="422"/>
      <c r="B689" s="423"/>
      <c r="C689" s="423"/>
      <c r="D689" s="423"/>
      <c r="E689" s="423"/>
      <c r="F689" s="423"/>
      <c r="G689" s="423"/>
      <c r="H689" s="423"/>
      <c r="I689" s="423"/>
      <c r="J689" s="424"/>
    </row>
    <row r="690" spans="1:10" x14ac:dyDescent="0.35">
      <c r="A690" s="425"/>
      <c r="B690" s="425"/>
      <c r="C690" s="425"/>
      <c r="D690" s="425"/>
      <c r="E690" s="425"/>
      <c r="F690" s="425"/>
      <c r="G690" s="425"/>
      <c r="H690" s="425"/>
      <c r="I690" s="425"/>
      <c r="J690" s="425"/>
    </row>
    <row r="691" spans="1:10" ht="16" thickBot="1" x14ac:dyDescent="0.4">
      <c r="A691" s="415" t="s">
        <v>29</v>
      </c>
      <c r="B691" s="415"/>
      <c r="C691" s="415"/>
      <c r="D691" s="415"/>
      <c r="E691" s="415"/>
      <c r="F691" s="415"/>
      <c r="G691" s="415"/>
      <c r="H691" s="415"/>
      <c r="I691" s="415"/>
      <c r="J691" s="415"/>
    </row>
    <row r="692" spans="1:10" x14ac:dyDescent="0.35">
      <c r="A692" s="416" t="s">
        <v>355</v>
      </c>
      <c r="B692" s="417"/>
      <c r="C692" s="417"/>
      <c r="D692" s="417"/>
      <c r="E692" s="417"/>
      <c r="F692" s="417"/>
      <c r="G692" s="417"/>
      <c r="H692" s="417"/>
      <c r="I692" s="417"/>
      <c r="J692" s="418"/>
    </row>
    <row r="693" spans="1:10" x14ac:dyDescent="0.35">
      <c r="A693" s="419"/>
      <c r="B693" s="420"/>
      <c r="C693" s="420"/>
      <c r="D693" s="420"/>
      <c r="E693" s="420"/>
      <c r="F693" s="420"/>
      <c r="G693" s="420"/>
      <c r="H693" s="420"/>
      <c r="I693" s="420"/>
      <c r="J693" s="421"/>
    </row>
    <row r="694" spans="1:10" x14ac:dyDescent="0.35">
      <c r="A694" s="419"/>
      <c r="B694" s="420"/>
      <c r="C694" s="420"/>
      <c r="D694" s="420"/>
      <c r="E694" s="420"/>
      <c r="F694" s="420"/>
      <c r="G694" s="420"/>
      <c r="H694" s="420"/>
      <c r="I694" s="420"/>
      <c r="J694" s="421"/>
    </row>
    <row r="695" spans="1:10" x14ac:dyDescent="0.35">
      <c r="A695" s="419"/>
      <c r="B695" s="420"/>
      <c r="C695" s="420"/>
      <c r="D695" s="420"/>
      <c r="E695" s="420"/>
      <c r="F695" s="420"/>
      <c r="G695" s="420"/>
      <c r="H695" s="420"/>
      <c r="I695" s="420"/>
      <c r="J695" s="421"/>
    </row>
    <row r="696" spans="1:10" ht="15" thickBot="1" x14ac:dyDescent="0.4">
      <c r="A696" s="422"/>
      <c r="B696" s="423"/>
      <c r="C696" s="423"/>
      <c r="D696" s="423"/>
      <c r="E696" s="423"/>
      <c r="F696" s="423"/>
      <c r="G696" s="423"/>
      <c r="H696" s="423"/>
      <c r="I696" s="423"/>
      <c r="J696" s="424"/>
    </row>
    <row r="697" spans="1:10" x14ac:dyDescent="0.35">
      <c r="A697" s="425"/>
      <c r="B697" s="425"/>
      <c r="C697" s="425"/>
      <c r="D697" s="425"/>
      <c r="E697" s="425"/>
      <c r="F697" s="425"/>
      <c r="G697" s="425"/>
      <c r="H697" s="425"/>
      <c r="I697" s="425"/>
      <c r="J697" s="425"/>
    </row>
    <row r="698" spans="1:10" ht="16" thickBot="1" x14ac:dyDescent="0.4">
      <c r="A698" s="415" t="s">
        <v>27</v>
      </c>
      <c r="B698" s="415"/>
      <c r="C698" s="415"/>
      <c r="D698" s="415"/>
      <c r="E698" s="415"/>
      <c r="F698" s="415"/>
      <c r="G698" s="415"/>
      <c r="H698" s="415"/>
      <c r="I698" s="415"/>
      <c r="J698" s="415"/>
    </row>
    <row r="699" spans="1:10" ht="15" thickBot="1" x14ac:dyDescent="0.4">
      <c r="A699" s="426" t="s">
        <v>274</v>
      </c>
      <c r="B699" s="427"/>
      <c r="C699" s="427"/>
      <c r="D699" s="427"/>
      <c r="E699" s="427"/>
      <c r="F699" s="427"/>
      <c r="G699" s="427"/>
      <c r="H699" s="427"/>
      <c r="I699" s="427"/>
      <c r="J699" s="428"/>
    </row>
    <row r="700" spans="1:10" x14ac:dyDescent="0.35">
      <c r="A700" s="425"/>
      <c r="B700" s="425"/>
      <c r="C700" s="425"/>
      <c r="D700" s="425"/>
      <c r="E700" s="425"/>
      <c r="F700" s="425"/>
      <c r="G700" s="425"/>
      <c r="H700" s="425"/>
      <c r="I700" s="425"/>
      <c r="J700" s="425"/>
    </row>
    <row r="701" spans="1:10" ht="50.5" customHeight="1" thickBot="1" x14ac:dyDescent="0.4">
      <c r="A701" s="394" t="s">
        <v>185</v>
      </c>
      <c r="B701" s="394"/>
      <c r="C701" s="394"/>
      <c r="D701" s="394"/>
      <c r="E701" s="394"/>
      <c r="F701" s="394"/>
      <c r="G701" s="394"/>
      <c r="H701" s="394"/>
      <c r="I701" s="394"/>
      <c r="J701" s="394"/>
    </row>
    <row r="702" spans="1:10" x14ac:dyDescent="0.35">
      <c r="A702" s="435" t="s">
        <v>310</v>
      </c>
      <c r="B702" s="436"/>
      <c r="C702" s="436"/>
      <c r="D702" s="436"/>
      <c r="E702" s="436"/>
      <c r="F702" s="436"/>
      <c r="G702" s="436"/>
      <c r="H702" s="436"/>
      <c r="I702" s="436"/>
      <c r="J702" s="437"/>
    </row>
    <row r="703" spans="1:10" x14ac:dyDescent="0.35">
      <c r="A703" s="438"/>
      <c r="B703" s="439"/>
      <c r="C703" s="439"/>
      <c r="D703" s="439"/>
      <c r="E703" s="439"/>
      <c r="F703" s="439"/>
      <c r="G703" s="439"/>
      <c r="H703" s="439"/>
      <c r="I703" s="439"/>
      <c r="J703" s="440"/>
    </row>
    <row r="704" spans="1:10" x14ac:dyDescent="0.35">
      <c r="A704" s="438"/>
      <c r="B704" s="439"/>
      <c r="C704" s="439"/>
      <c r="D704" s="439"/>
      <c r="E704" s="439"/>
      <c r="F704" s="439"/>
      <c r="G704" s="439"/>
      <c r="H704" s="439"/>
      <c r="I704" s="439"/>
      <c r="J704" s="440"/>
    </row>
    <row r="705" spans="1:10" x14ac:dyDescent="0.35">
      <c r="A705" s="438"/>
      <c r="B705" s="439"/>
      <c r="C705" s="439"/>
      <c r="D705" s="439"/>
      <c r="E705" s="439"/>
      <c r="F705" s="439"/>
      <c r="G705" s="439"/>
      <c r="H705" s="439"/>
      <c r="I705" s="439"/>
      <c r="J705" s="440"/>
    </row>
    <row r="706" spans="1:10" x14ac:dyDescent="0.35">
      <c r="A706" s="438"/>
      <c r="B706" s="439"/>
      <c r="C706" s="439"/>
      <c r="D706" s="439"/>
      <c r="E706" s="439"/>
      <c r="F706" s="439"/>
      <c r="G706" s="439"/>
      <c r="H706" s="439"/>
      <c r="I706" s="439"/>
      <c r="J706" s="440"/>
    </row>
    <row r="707" spans="1:10" x14ac:dyDescent="0.35">
      <c r="A707" s="438"/>
      <c r="B707" s="439"/>
      <c r="C707" s="439"/>
      <c r="D707" s="439"/>
      <c r="E707" s="439"/>
      <c r="F707" s="439"/>
      <c r="G707" s="439"/>
      <c r="H707" s="439"/>
      <c r="I707" s="439"/>
      <c r="J707" s="440"/>
    </row>
    <row r="708" spans="1:10" x14ac:dyDescent="0.35">
      <c r="A708" s="438"/>
      <c r="B708" s="439"/>
      <c r="C708" s="439"/>
      <c r="D708" s="439"/>
      <c r="E708" s="439"/>
      <c r="F708" s="439"/>
      <c r="G708" s="439"/>
      <c r="H708" s="439"/>
      <c r="I708" s="439"/>
      <c r="J708" s="440"/>
    </row>
    <row r="709" spans="1:10" x14ac:dyDescent="0.35">
      <c r="A709" s="438"/>
      <c r="B709" s="439"/>
      <c r="C709" s="439"/>
      <c r="D709" s="439"/>
      <c r="E709" s="439"/>
      <c r="F709" s="439"/>
      <c r="G709" s="439"/>
      <c r="H709" s="439"/>
      <c r="I709" s="439"/>
      <c r="J709" s="440"/>
    </row>
    <row r="710" spans="1:10" x14ac:dyDescent="0.35">
      <c r="A710" s="438"/>
      <c r="B710" s="439"/>
      <c r="C710" s="439"/>
      <c r="D710" s="439"/>
      <c r="E710" s="439"/>
      <c r="F710" s="439"/>
      <c r="G710" s="439"/>
      <c r="H710" s="439"/>
      <c r="I710" s="439"/>
      <c r="J710" s="440"/>
    </row>
    <row r="711" spans="1:10" x14ac:dyDescent="0.35">
      <c r="A711" s="438"/>
      <c r="B711" s="439"/>
      <c r="C711" s="439"/>
      <c r="D711" s="439"/>
      <c r="E711" s="439"/>
      <c r="F711" s="439"/>
      <c r="G711" s="439"/>
      <c r="H711" s="439"/>
      <c r="I711" s="439"/>
      <c r="J711" s="440"/>
    </row>
    <row r="712" spans="1:10" x14ac:dyDescent="0.35">
      <c r="A712" s="438"/>
      <c r="B712" s="439"/>
      <c r="C712" s="439"/>
      <c r="D712" s="439"/>
      <c r="E712" s="439"/>
      <c r="F712" s="439"/>
      <c r="G712" s="439"/>
      <c r="H712" s="439"/>
      <c r="I712" s="439"/>
      <c r="J712" s="440"/>
    </row>
    <row r="713" spans="1:10" ht="15" thickBot="1" x14ac:dyDescent="0.4">
      <c r="A713" s="441"/>
      <c r="B713" s="442"/>
      <c r="C713" s="442"/>
      <c r="D713" s="442"/>
      <c r="E713" s="442"/>
      <c r="F713" s="442"/>
      <c r="G713" s="442"/>
      <c r="H713" s="442"/>
      <c r="I713" s="442"/>
      <c r="J713" s="443"/>
    </row>
    <row r="714" spans="1:10" ht="15" thickBot="1" x14ac:dyDescent="0.4">
      <c r="A714" s="432"/>
      <c r="B714" s="433"/>
      <c r="C714" s="433"/>
      <c r="D714" s="433"/>
      <c r="E714" s="433"/>
      <c r="F714" s="433"/>
      <c r="G714" s="433"/>
      <c r="H714" s="433"/>
      <c r="I714" s="433"/>
      <c r="J714" s="434"/>
    </row>
    <row r="715" spans="1:10" ht="18.5" x14ac:dyDescent="0.45">
      <c r="A715" s="404" t="s">
        <v>204</v>
      </c>
      <c r="B715" s="404"/>
      <c r="C715" s="404"/>
      <c r="D715" s="404"/>
      <c r="E715" s="404"/>
      <c r="F715" s="404"/>
      <c r="G715" s="404"/>
      <c r="H715" s="404"/>
      <c r="I715" s="404"/>
      <c r="J715" s="404"/>
    </row>
    <row r="716" spans="1:10" ht="15" thickBot="1" x14ac:dyDescent="0.4">
      <c r="A716" s="405"/>
      <c r="B716" s="405"/>
      <c r="C716" s="405"/>
      <c r="D716" s="405"/>
      <c r="E716" s="405"/>
      <c r="F716" s="405"/>
      <c r="G716" s="405"/>
      <c r="H716" s="405"/>
      <c r="I716" s="405"/>
      <c r="J716" s="405"/>
    </row>
    <row r="717" spans="1:10" ht="16" thickBot="1" x14ac:dyDescent="0.4">
      <c r="A717" s="406" t="s">
        <v>183</v>
      </c>
      <c r="B717" s="406"/>
      <c r="C717" s="407" t="s">
        <v>311</v>
      </c>
      <c r="D717" s="408"/>
      <c r="E717" s="408"/>
      <c r="F717" s="408"/>
      <c r="G717" s="408"/>
      <c r="H717" s="408"/>
      <c r="I717" s="408"/>
      <c r="J717" s="409"/>
    </row>
    <row r="718" spans="1:10" ht="15" thickBot="1" x14ac:dyDescent="0.4">
      <c r="A718" s="410"/>
      <c r="B718" s="410"/>
      <c r="C718" s="410"/>
      <c r="D718" s="410"/>
      <c r="E718" s="410"/>
      <c r="F718" s="410"/>
      <c r="G718" s="410"/>
      <c r="H718" s="410"/>
      <c r="I718" s="410"/>
      <c r="J718" s="410"/>
    </row>
    <row r="719" spans="1:10" ht="15" thickBot="1" x14ac:dyDescent="0.4">
      <c r="A719" s="411" t="s">
        <v>68</v>
      </c>
      <c r="B719" s="411"/>
      <c r="C719" s="412"/>
      <c r="D719" s="183" t="s">
        <v>47</v>
      </c>
      <c r="F719" s="413" t="s">
        <v>69</v>
      </c>
      <c r="G719" s="413"/>
      <c r="H719" s="414"/>
      <c r="I719" s="183" t="s">
        <v>49</v>
      </c>
    </row>
    <row r="720" spans="1:10" x14ac:dyDescent="0.35">
      <c r="A720" s="410"/>
      <c r="B720" s="410"/>
      <c r="C720" s="410"/>
      <c r="D720" s="410"/>
      <c r="E720" s="410"/>
      <c r="F720" s="410"/>
      <c r="G720" s="410"/>
      <c r="H720" s="410"/>
      <c r="I720" s="410"/>
      <c r="J720" s="410"/>
    </row>
    <row r="721" spans="1:10" ht="16" thickBot="1" x14ac:dyDescent="0.4">
      <c r="A721" s="415" t="s">
        <v>184</v>
      </c>
      <c r="B721" s="415"/>
      <c r="C721" s="415"/>
      <c r="D721" s="415"/>
      <c r="E721" s="415"/>
      <c r="F721" s="415"/>
      <c r="G721" s="415"/>
      <c r="H721" s="415"/>
      <c r="I721" s="415"/>
      <c r="J721" s="415"/>
    </row>
    <row r="722" spans="1:10" x14ac:dyDescent="0.35">
      <c r="A722" s="416" t="s">
        <v>356</v>
      </c>
      <c r="B722" s="417"/>
      <c r="C722" s="417"/>
      <c r="D722" s="417"/>
      <c r="E722" s="417"/>
      <c r="F722" s="417"/>
      <c r="G722" s="417"/>
      <c r="H722" s="417"/>
      <c r="I722" s="417"/>
      <c r="J722" s="418"/>
    </row>
    <row r="723" spans="1:10" x14ac:dyDescent="0.35">
      <c r="A723" s="419"/>
      <c r="B723" s="420"/>
      <c r="C723" s="420"/>
      <c r="D723" s="420"/>
      <c r="E723" s="420"/>
      <c r="F723" s="420"/>
      <c r="G723" s="420"/>
      <c r="H723" s="420"/>
      <c r="I723" s="420"/>
      <c r="J723" s="421"/>
    </row>
    <row r="724" spans="1:10" x14ac:dyDescent="0.35">
      <c r="A724" s="419"/>
      <c r="B724" s="420"/>
      <c r="C724" s="420"/>
      <c r="D724" s="420"/>
      <c r="E724" s="420"/>
      <c r="F724" s="420"/>
      <c r="G724" s="420"/>
      <c r="H724" s="420"/>
      <c r="I724" s="420"/>
      <c r="J724" s="421"/>
    </row>
    <row r="725" spans="1:10" x14ac:dyDescent="0.35">
      <c r="A725" s="419"/>
      <c r="B725" s="420"/>
      <c r="C725" s="420"/>
      <c r="D725" s="420"/>
      <c r="E725" s="420"/>
      <c r="F725" s="420"/>
      <c r="G725" s="420"/>
      <c r="H725" s="420"/>
      <c r="I725" s="420"/>
      <c r="J725" s="421"/>
    </row>
    <row r="726" spans="1:10" x14ac:dyDescent="0.35">
      <c r="A726" s="419"/>
      <c r="B726" s="420"/>
      <c r="C726" s="420"/>
      <c r="D726" s="420"/>
      <c r="E726" s="420"/>
      <c r="F726" s="420"/>
      <c r="G726" s="420"/>
      <c r="H726" s="420"/>
      <c r="I726" s="420"/>
      <c r="J726" s="421"/>
    </row>
    <row r="727" spans="1:10" x14ac:dyDescent="0.35">
      <c r="A727" s="419"/>
      <c r="B727" s="420"/>
      <c r="C727" s="420"/>
      <c r="D727" s="420"/>
      <c r="E727" s="420"/>
      <c r="F727" s="420"/>
      <c r="G727" s="420"/>
      <c r="H727" s="420"/>
      <c r="I727" s="420"/>
      <c r="J727" s="421"/>
    </row>
    <row r="728" spans="1:10" x14ac:dyDescent="0.35">
      <c r="A728" s="419"/>
      <c r="B728" s="420"/>
      <c r="C728" s="420"/>
      <c r="D728" s="420"/>
      <c r="E728" s="420"/>
      <c r="F728" s="420"/>
      <c r="G728" s="420"/>
      <c r="H728" s="420"/>
      <c r="I728" s="420"/>
      <c r="J728" s="421"/>
    </row>
    <row r="729" spans="1:10" x14ac:dyDescent="0.35">
      <c r="A729" s="419"/>
      <c r="B729" s="420"/>
      <c r="C729" s="420"/>
      <c r="D729" s="420"/>
      <c r="E729" s="420"/>
      <c r="F729" s="420"/>
      <c r="G729" s="420"/>
      <c r="H729" s="420"/>
      <c r="I729" s="420"/>
      <c r="J729" s="421"/>
    </row>
    <row r="730" spans="1:10" x14ac:dyDescent="0.35">
      <c r="A730" s="419"/>
      <c r="B730" s="420"/>
      <c r="C730" s="420"/>
      <c r="D730" s="420"/>
      <c r="E730" s="420"/>
      <c r="F730" s="420"/>
      <c r="G730" s="420"/>
      <c r="H730" s="420"/>
      <c r="I730" s="420"/>
      <c r="J730" s="421"/>
    </row>
    <row r="731" spans="1:10" ht="15" thickBot="1" x14ac:dyDescent="0.4">
      <c r="A731" s="422"/>
      <c r="B731" s="423"/>
      <c r="C731" s="423"/>
      <c r="D731" s="423"/>
      <c r="E731" s="423"/>
      <c r="F731" s="423"/>
      <c r="G731" s="423"/>
      <c r="H731" s="423"/>
      <c r="I731" s="423"/>
      <c r="J731" s="424"/>
    </row>
    <row r="732" spans="1:10" x14ac:dyDescent="0.35">
      <c r="A732" s="425"/>
      <c r="B732" s="425"/>
      <c r="C732" s="425"/>
      <c r="D732" s="425"/>
      <c r="E732" s="425"/>
      <c r="F732" s="425"/>
      <c r="G732" s="425"/>
      <c r="H732" s="425"/>
      <c r="I732" s="425"/>
      <c r="J732" s="425"/>
    </row>
    <row r="733" spans="1:10" ht="16" thickBot="1" x14ac:dyDescent="0.4">
      <c r="A733" s="415" t="s">
        <v>29</v>
      </c>
      <c r="B733" s="415"/>
      <c r="C733" s="415"/>
      <c r="D733" s="415"/>
      <c r="E733" s="415"/>
      <c r="F733" s="415"/>
      <c r="G733" s="415"/>
      <c r="H733" s="415"/>
      <c r="I733" s="415"/>
      <c r="J733" s="415"/>
    </row>
    <row r="734" spans="1:10" x14ac:dyDescent="0.35">
      <c r="A734" s="416" t="s">
        <v>312</v>
      </c>
      <c r="B734" s="417"/>
      <c r="C734" s="417"/>
      <c r="D734" s="417"/>
      <c r="E734" s="417"/>
      <c r="F734" s="417"/>
      <c r="G734" s="417"/>
      <c r="H734" s="417"/>
      <c r="I734" s="417"/>
      <c r="J734" s="418"/>
    </row>
    <row r="735" spans="1:10" x14ac:dyDescent="0.35">
      <c r="A735" s="419"/>
      <c r="B735" s="420"/>
      <c r="C735" s="420"/>
      <c r="D735" s="420"/>
      <c r="E735" s="420"/>
      <c r="F735" s="420"/>
      <c r="G735" s="420"/>
      <c r="H735" s="420"/>
      <c r="I735" s="420"/>
      <c r="J735" s="421"/>
    </row>
    <row r="736" spans="1:10" x14ac:dyDescent="0.35">
      <c r="A736" s="419"/>
      <c r="B736" s="420"/>
      <c r="C736" s="420"/>
      <c r="D736" s="420"/>
      <c r="E736" s="420"/>
      <c r="F736" s="420"/>
      <c r="G736" s="420"/>
      <c r="H736" s="420"/>
      <c r="I736" s="420"/>
      <c r="J736" s="421"/>
    </row>
    <row r="737" spans="1:10" x14ac:dyDescent="0.35">
      <c r="A737" s="419"/>
      <c r="B737" s="420"/>
      <c r="C737" s="420"/>
      <c r="D737" s="420"/>
      <c r="E737" s="420"/>
      <c r="F737" s="420"/>
      <c r="G737" s="420"/>
      <c r="H737" s="420"/>
      <c r="I737" s="420"/>
      <c r="J737" s="421"/>
    </row>
    <row r="738" spans="1:10" ht="15" thickBot="1" x14ac:dyDescent="0.4">
      <c r="A738" s="422"/>
      <c r="B738" s="423"/>
      <c r="C738" s="423"/>
      <c r="D738" s="423"/>
      <c r="E738" s="423"/>
      <c r="F738" s="423"/>
      <c r="G738" s="423"/>
      <c r="H738" s="423"/>
      <c r="I738" s="423"/>
      <c r="J738" s="424"/>
    </row>
    <row r="739" spans="1:10" x14ac:dyDescent="0.35">
      <c r="A739" s="425"/>
      <c r="B739" s="425"/>
      <c r="C739" s="425"/>
      <c r="D739" s="425"/>
      <c r="E739" s="425"/>
      <c r="F739" s="425"/>
      <c r="G739" s="425"/>
      <c r="H739" s="425"/>
      <c r="I739" s="425"/>
      <c r="J739" s="425"/>
    </row>
    <row r="740" spans="1:10" ht="16" thickBot="1" x14ac:dyDescent="0.4">
      <c r="A740" s="415" t="s">
        <v>27</v>
      </c>
      <c r="B740" s="415"/>
      <c r="C740" s="415"/>
      <c r="D740" s="415"/>
      <c r="E740" s="415"/>
      <c r="F740" s="415"/>
      <c r="G740" s="415"/>
      <c r="H740" s="415"/>
      <c r="I740" s="415"/>
      <c r="J740" s="415"/>
    </row>
    <row r="741" spans="1:10" ht="15" thickBot="1" x14ac:dyDescent="0.4">
      <c r="A741" s="426" t="s">
        <v>302</v>
      </c>
      <c r="B741" s="427"/>
      <c r="C741" s="427"/>
      <c r="D741" s="427"/>
      <c r="E741" s="427"/>
      <c r="F741" s="427"/>
      <c r="G741" s="427"/>
      <c r="H741" s="427"/>
      <c r="I741" s="427"/>
      <c r="J741" s="428"/>
    </row>
    <row r="742" spans="1:10" x14ac:dyDescent="0.35">
      <c r="A742" s="425"/>
      <c r="B742" s="425"/>
      <c r="C742" s="425"/>
      <c r="D742" s="425"/>
      <c r="E742" s="425"/>
      <c r="F742" s="425"/>
      <c r="G742" s="425"/>
      <c r="H742" s="425"/>
      <c r="I742" s="425"/>
      <c r="J742" s="425"/>
    </row>
    <row r="743" spans="1:10" ht="16" thickBot="1" x14ac:dyDescent="0.4">
      <c r="A743" s="394" t="s">
        <v>185</v>
      </c>
      <c r="B743" s="394"/>
      <c r="C743" s="394"/>
      <c r="D743" s="394"/>
      <c r="E743" s="394"/>
      <c r="F743" s="394"/>
      <c r="G743" s="394"/>
      <c r="H743" s="394"/>
      <c r="I743" s="394"/>
      <c r="J743" s="394"/>
    </row>
    <row r="744" spans="1:10" x14ac:dyDescent="0.35">
      <c r="A744" s="435" t="s">
        <v>313</v>
      </c>
      <c r="B744" s="436"/>
      <c r="C744" s="436"/>
      <c r="D744" s="436"/>
      <c r="E744" s="436"/>
      <c r="F744" s="436"/>
      <c r="G744" s="436"/>
      <c r="H744" s="436"/>
      <c r="I744" s="436"/>
      <c r="J744" s="437"/>
    </row>
    <row r="745" spans="1:10" x14ac:dyDescent="0.35">
      <c r="A745" s="438"/>
      <c r="B745" s="439"/>
      <c r="C745" s="439"/>
      <c r="D745" s="439"/>
      <c r="E745" s="439"/>
      <c r="F745" s="439"/>
      <c r="G745" s="439"/>
      <c r="H745" s="439"/>
      <c r="I745" s="439"/>
      <c r="J745" s="440"/>
    </row>
    <row r="746" spans="1:10" x14ac:dyDescent="0.35">
      <c r="A746" s="438"/>
      <c r="B746" s="439"/>
      <c r="C746" s="439"/>
      <c r="D746" s="439"/>
      <c r="E746" s="439"/>
      <c r="F746" s="439"/>
      <c r="G746" s="439"/>
      <c r="H746" s="439"/>
      <c r="I746" s="439"/>
      <c r="J746" s="440"/>
    </row>
    <row r="747" spans="1:10" x14ac:dyDescent="0.35">
      <c r="A747" s="438"/>
      <c r="B747" s="439"/>
      <c r="C747" s="439"/>
      <c r="D747" s="439"/>
      <c r="E747" s="439"/>
      <c r="F747" s="439"/>
      <c r="G747" s="439"/>
      <c r="H747" s="439"/>
      <c r="I747" s="439"/>
      <c r="J747" s="440"/>
    </row>
    <row r="748" spans="1:10" x14ac:dyDescent="0.35">
      <c r="A748" s="438"/>
      <c r="B748" s="439"/>
      <c r="C748" s="439"/>
      <c r="D748" s="439"/>
      <c r="E748" s="439"/>
      <c r="F748" s="439"/>
      <c r="G748" s="439"/>
      <c r="H748" s="439"/>
      <c r="I748" s="439"/>
      <c r="J748" s="440"/>
    </row>
    <row r="749" spans="1:10" x14ac:dyDescent="0.35">
      <c r="A749" s="438"/>
      <c r="B749" s="439"/>
      <c r="C749" s="439"/>
      <c r="D749" s="439"/>
      <c r="E749" s="439"/>
      <c r="F749" s="439"/>
      <c r="G749" s="439"/>
      <c r="H749" s="439"/>
      <c r="I749" s="439"/>
      <c r="J749" s="440"/>
    </row>
    <row r="750" spans="1:10" x14ac:dyDescent="0.35">
      <c r="A750" s="438"/>
      <c r="B750" s="439"/>
      <c r="C750" s="439"/>
      <c r="D750" s="439"/>
      <c r="E750" s="439"/>
      <c r="F750" s="439"/>
      <c r="G750" s="439"/>
      <c r="H750" s="439"/>
      <c r="I750" s="439"/>
      <c r="J750" s="440"/>
    </row>
    <row r="751" spans="1:10" x14ac:dyDescent="0.35">
      <c r="A751" s="438"/>
      <c r="B751" s="439"/>
      <c r="C751" s="439"/>
      <c r="D751" s="439"/>
      <c r="E751" s="439"/>
      <c r="F751" s="439"/>
      <c r="G751" s="439"/>
      <c r="H751" s="439"/>
      <c r="I751" s="439"/>
      <c r="J751" s="440"/>
    </row>
    <row r="752" spans="1:10" x14ac:dyDescent="0.35">
      <c r="A752" s="438"/>
      <c r="B752" s="439"/>
      <c r="C752" s="439"/>
      <c r="D752" s="439"/>
      <c r="E752" s="439"/>
      <c r="F752" s="439"/>
      <c r="G752" s="439"/>
      <c r="H752" s="439"/>
      <c r="I752" s="439"/>
      <c r="J752" s="440"/>
    </row>
    <row r="753" spans="1:10" x14ac:dyDescent="0.35">
      <c r="A753" s="438"/>
      <c r="B753" s="439"/>
      <c r="C753" s="439"/>
      <c r="D753" s="439"/>
      <c r="E753" s="439"/>
      <c r="F753" s="439"/>
      <c r="G753" s="439"/>
      <c r="H753" s="439"/>
      <c r="I753" s="439"/>
      <c r="J753" s="440"/>
    </row>
    <row r="754" spans="1:10" x14ac:dyDescent="0.35">
      <c r="A754" s="438"/>
      <c r="B754" s="439"/>
      <c r="C754" s="439"/>
      <c r="D754" s="439"/>
      <c r="E754" s="439"/>
      <c r="F754" s="439"/>
      <c r="G754" s="439"/>
      <c r="H754" s="439"/>
      <c r="I754" s="439"/>
      <c r="J754" s="440"/>
    </row>
    <row r="755" spans="1:10" ht="15" thickBot="1" x14ac:dyDescent="0.4">
      <c r="A755" s="441"/>
      <c r="B755" s="442"/>
      <c r="C755" s="442"/>
      <c r="D755" s="442"/>
      <c r="E755" s="442"/>
      <c r="F755" s="442"/>
      <c r="G755" s="442"/>
      <c r="H755" s="442"/>
      <c r="I755" s="442"/>
      <c r="J755" s="443"/>
    </row>
    <row r="756" spans="1:10" ht="15" thickBot="1" x14ac:dyDescent="0.4">
      <c r="A756" s="432"/>
      <c r="B756" s="433"/>
      <c r="C756" s="433"/>
      <c r="D756" s="433"/>
      <c r="E756" s="433"/>
      <c r="F756" s="433"/>
      <c r="G756" s="433"/>
      <c r="H756" s="433"/>
      <c r="I756" s="433"/>
      <c r="J756" s="434"/>
    </row>
    <row r="757" spans="1:10" ht="18.5" x14ac:dyDescent="0.45">
      <c r="A757" s="404" t="s">
        <v>205</v>
      </c>
      <c r="B757" s="404"/>
      <c r="C757" s="404"/>
      <c r="D757" s="404"/>
      <c r="E757" s="404"/>
      <c r="F757" s="404"/>
      <c r="G757" s="404"/>
      <c r="H757" s="404"/>
      <c r="I757" s="404"/>
      <c r="J757" s="404"/>
    </row>
    <row r="758" spans="1:10" ht="15" thickBot="1" x14ac:dyDescent="0.4">
      <c r="A758" s="405"/>
      <c r="B758" s="405"/>
      <c r="C758" s="405"/>
      <c r="D758" s="405"/>
      <c r="E758" s="405"/>
      <c r="F758" s="405"/>
      <c r="G758" s="405"/>
      <c r="H758" s="405"/>
      <c r="I758" s="405"/>
      <c r="J758" s="405"/>
    </row>
    <row r="759" spans="1:10" ht="16" thickBot="1" x14ac:dyDescent="0.4">
      <c r="A759" s="406" t="s">
        <v>183</v>
      </c>
      <c r="B759" s="406"/>
      <c r="C759" s="407" t="s">
        <v>315</v>
      </c>
      <c r="D759" s="408"/>
      <c r="E759" s="408"/>
      <c r="F759" s="408"/>
      <c r="G759" s="408"/>
      <c r="H759" s="408"/>
      <c r="I759" s="408"/>
      <c r="J759" s="409"/>
    </row>
    <row r="760" spans="1:10" ht="15" thickBot="1" x14ac:dyDescent="0.4">
      <c r="A760" s="410"/>
      <c r="B760" s="410"/>
      <c r="C760" s="410"/>
      <c r="D760" s="410"/>
      <c r="E760" s="410"/>
      <c r="F760" s="410"/>
      <c r="G760" s="410"/>
      <c r="H760" s="410"/>
      <c r="I760" s="410"/>
      <c r="J760" s="410"/>
    </row>
    <row r="761" spans="1:10" ht="15" thickBot="1" x14ac:dyDescent="0.4">
      <c r="A761" s="411" t="s">
        <v>68</v>
      </c>
      <c r="B761" s="411"/>
      <c r="C761" s="412"/>
      <c r="D761" s="183" t="s">
        <v>48</v>
      </c>
      <c r="F761" s="413" t="s">
        <v>69</v>
      </c>
      <c r="G761" s="413"/>
      <c r="H761" s="414"/>
      <c r="I761" s="183" t="s">
        <v>49</v>
      </c>
    </row>
    <row r="762" spans="1:10" x14ac:dyDescent="0.35">
      <c r="A762" s="410"/>
      <c r="B762" s="410"/>
      <c r="C762" s="410"/>
      <c r="D762" s="410"/>
      <c r="E762" s="410"/>
      <c r="F762" s="410"/>
      <c r="G762" s="410"/>
      <c r="H762" s="410"/>
      <c r="I762" s="410"/>
      <c r="J762" s="410"/>
    </row>
    <row r="763" spans="1:10" ht="16" thickBot="1" x14ac:dyDescent="0.4">
      <c r="A763" s="415" t="s">
        <v>184</v>
      </c>
      <c r="B763" s="415"/>
      <c r="C763" s="415"/>
      <c r="D763" s="415"/>
      <c r="E763" s="415"/>
      <c r="F763" s="415"/>
      <c r="G763" s="415"/>
      <c r="H763" s="415"/>
      <c r="I763" s="415"/>
      <c r="J763" s="415"/>
    </row>
    <row r="764" spans="1:10" x14ac:dyDescent="0.35">
      <c r="A764" s="416" t="s">
        <v>380</v>
      </c>
      <c r="B764" s="417"/>
      <c r="C764" s="417"/>
      <c r="D764" s="417"/>
      <c r="E764" s="417"/>
      <c r="F764" s="417"/>
      <c r="G764" s="417"/>
      <c r="H764" s="417"/>
      <c r="I764" s="417"/>
      <c r="J764" s="418"/>
    </row>
    <row r="765" spans="1:10" x14ac:dyDescent="0.35">
      <c r="A765" s="419"/>
      <c r="B765" s="420"/>
      <c r="C765" s="420"/>
      <c r="D765" s="420"/>
      <c r="E765" s="420"/>
      <c r="F765" s="420"/>
      <c r="G765" s="420"/>
      <c r="H765" s="420"/>
      <c r="I765" s="420"/>
      <c r="J765" s="421"/>
    </row>
    <row r="766" spans="1:10" x14ac:dyDescent="0.35">
      <c r="A766" s="419"/>
      <c r="B766" s="420"/>
      <c r="C766" s="420"/>
      <c r="D766" s="420"/>
      <c r="E766" s="420"/>
      <c r="F766" s="420"/>
      <c r="G766" s="420"/>
      <c r="H766" s="420"/>
      <c r="I766" s="420"/>
      <c r="J766" s="421"/>
    </row>
    <row r="767" spans="1:10" x14ac:dyDescent="0.35">
      <c r="A767" s="419"/>
      <c r="B767" s="420"/>
      <c r="C767" s="420"/>
      <c r="D767" s="420"/>
      <c r="E767" s="420"/>
      <c r="F767" s="420"/>
      <c r="G767" s="420"/>
      <c r="H767" s="420"/>
      <c r="I767" s="420"/>
      <c r="J767" s="421"/>
    </row>
    <row r="768" spans="1:10" x14ac:dyDescent="0.35">
      <c r="A768" s="419"/>
      <c r="B768" s="420"/>
      <c r="C768" s="420"/>
      <c r="D768" s="420"/>
      <c r="E768" s="420"/>
      <c r="F768" s="420"/>
      <c r="G768" s="420"/>
      <c r="H768" s="420"/>
      <c r="I768" s="420"/>
      <c r="J768" s="421"/>
    </row>
    <row r="769" spans="1:10" x14ac:dyDescent="0.35">
      <c r="A769" s="419"/>
      <c r="B769" s="420"/>
      <c r="C769" s="420"/>
      <c r="D769" s="420"/>
      <c r="E769" s="420"/>
      <c r="F769" s="420"/>
      <c r="G769" s="420"/>
      <c r="H769" s="420"/>
      <c r="I769" s="420"/>
      <c r="J769" s="421"/>
    </row>
    <row r="770" spans="1:10" x14ac:dyDescent="0.35">
      <c r="A770" s="419"/>
      <c r="B770" s="420"/>
      <c r="C770" s="420"/>
      <c r="D770" s="420"/>
      <c r="E770" s="420"/>
      <c r="F770" s="420"/>
      <c r="G770" s="420"/>
      <c r="H770" s="420"/>
      <c r="I770" s="420"/>
      <c r="J770" s="421"/>
    </row>
    <row r="771" spans="1:10" x14ac:dyDescent="0.35">
      <c r="A771" s="419"/>
      <c r="B771" s="420"/>
      <c r="C771" s="420"/>
      <c r="D771" s="420"/>
      <c r="E771" s="420"/>
      <c r="F771" s="420"/>
      <c r="G771" s="420"/>
      <c r="H771" s="420"/>
      <c r="I771" s="420"/>
      <c r="J771" s="421"/>
    </row>
    <row r="772" spans="1:10" x14ac:dyDescent="0.35">
      <c r="A772" s="419"/>
      <c r="B772" s="420"/>
      <c r="C772" s="420"/>
      <c r="D772" s="420"/>
      <c r="E772" s="420"/>
      <c r="F772" s="420"/>
      <c r="G772" s="420"/>
      <c r="H772" s="420"/>
      <c r="I772" s="420"/>
      <c r="J772" s="421"/>
    </row>
    <row r="773" spans="1:10" ht="15" thickBot="1" x14ac:dyDescent="0.4">
      <c r="A773" s="422"/>
      <c r="B773" s="423"/>
      <c r="C773" s="423"/>
      <c r="D773" s="423"/>
      <c r="E773" s="423"/>
      <c r="F773" s="423"/>
      <c r="G773" s="423"/>
      <c r="H773" s="423"/>
      <c r="I773" s="423"/>
      <c r="J773" s="424"/>
    </row>
    <row r="774" spans="1:10" x14ac:dyDescent="0.35">
      <c r="A774" s="425"/>
      <c r="B774" s="425"/>
      <c r="C774" s="425"/>
      <c r="D774" s="425"/>
      <c r="E774" s="425"/>
      <c r="F774" s="425"/>
      <c r="G774" s="425"/>
      <c r="H774" s="425"/>
      <c r="I774" s="425"/>
      <c r="J774" s="425"/>
    </row>
    <row r="775" spans="1:10" ht="16" thickBot="1" x14ac:dyDescent="0.4">
      <c r="A775" s="415" t="s">
        <v>29</v>
      </c>
      <c r="B775" s="415"/>
      <c r="C775" s="415"/>
      <c r="D775" s="415"/>
      <c r="E775" s="415"/>
      <c r="F775" s="415"/>
      <c r="G775" s="415"/>
      <c r="H775" s="415"/>
      <c r="I775" s="415"/>
      <c r="J775" s="415"/>
    </row>
    <row r="776" spans="1:10" x14ac:dyDescent="0.35">
      <c r="A776" s="416" t="s">
        <v>316</v>
      </c>
      <c r="B776" s="417"/>
      <c r="C776" s="417"/>
      <c r="D776" s="417"/>
      <c r="E776" s="417"/>
      <c r="F776" s="417"/>
      <c r="G776" s="417"/>
      <c r="H776" s="417"/>
      <c r="I776" s="417"/>
      <c r="J776" s="418"/>
    </row>
    <row r="777" spans="1:10" x14ac:dyDescent="0.35">
      <c r="A777" s="419"/>
      <c r="B777" s="420"/>
      <c r="C777" s="420"/>
      <c r="D777" s="420"/>
      <c r="E777" s="420"/>
      <c r="F777" s="420"/>
      <c r="G777" s="420"/>
      <c r="H777" s="420"/>
      <c r="I777" s="420"/>
      <c r="J777" s="421"/>
    </row>
    <row r="778" spans="1:10" x14ac:dyDescent="0.35">
      <c r="A778" s="419"/>
      <c r="B778" s="420"/>
      <c r="C778" s="420"/>
      <c r="D778" s="420"/>
      <c r="E778" s="420"/>
      <c r="F778" s="420"/>
      <c r="G778" s="420"/>
      <c r="H778" s="420"/>
      <c r="I778" s="420"/>
      <c r="J778" s="421"/>
    </row>
    <row r="779" spans="1:10" x14ac:dyDescent="0.35">
      <c r="A779" s="419"/>
      <c r="B779" s="420"/>
      <c r="C779" s="420"/>
      <c r="D779" s="420"/>
      <c r="E779" s="420"/>
      <c r="F779" s="420"/>
      <c r="G779" s="420"/>
      <c r="H779" s="420"/>
      <c r="I779" s="420"/>
      <c r="J779" s="421"/>
    </row>
    <row r="780" spans="1:10" ht="15" thickBot="1" x14ac:dyDescent="0.4">
      <c r="A780" s="422"/>
      <c r="B780" s="423"/>
      <c r="C780" s="423"/>
      <c r="D780" s="423"/>
      <c r="E780" s="423"/>
      <c r="F780" s="423"/>
      <c r="G780" s="423"/>
      <c r="H780" s="423"/>
      <c r="I780" s="423"/>
      <c r="J780" s="424"/>
    </row>
    <row r="781" spans="1:10" x14ac:dyDescent="0.35">
      <c r="A781" s="425"/>
      <c r="B781" s="425"/>
      <c r="C781" s="425"/>
      <c r="D781" s="425"/>
      <c r="E781" s="425"/>
      <c r="F781" s="425"/>
      <c r="G781" s="425"/>
      <c r="H781" s="425"/>
      <c r="I781" s="425"/>
      <c r="J781" s="425"/>
    </row>
    <row r="782" spans="1:10" ht="16" thickBot="1" x14ac:dyDescent="0.4">
      <c r="A782" s="415" t="s">
        <v>27</v>
      </c>
      <c r="B782" s="415"/>
      <c r="C782" s="415"/>
      <c r="D782" s="415"/>
      <c r="E782" s="415"/>
      <c r="F782" s="415"/>
      <c r="G782" s="415"/>
      <c r="H782" s="415"/>
      <c r="I782" s="415"/>
      <c r="J782" s="415"/>
    </row>
    <row r="783" spans="1:10" ht="15" thickBot="1" x14ac:dyDescent="0.4">
      <c r="A783" s="426" t="s">
        <v>302</v>
      </c>
      <c r="B783" s="427"/>
      <c r="C783" s="427"/>
      <c r="D783" s="427"/>
      <c r="E783" s="427"/>
      <c r="F783" s="427"/>
      <c r="G783" s="427"/>
      <c r="H783" s="427"/>
      <c r="I783" s="427"/>
      <c r="J783" s="428"/>
    </row>
    <row r="784" spans="1:10" x14ac:dyDescent="0.35">
      <c r="A784" s="425"/>
      <c r="B784" s="425"/>
      <c r="C784" s="425"/>
      <c r="D784" s="425"/>
      <c r="E784" s="425"/>
      <c r="F784" s="425"/>
      <c r="G784" s="425"/>
      <c r="H784" s="425"/>
      <c r="I784" s="425"/>
      <c r="J784" s="425"/>
    </row>
    <row r="785" spans="1:10" ht="42.65" customHeight="1" thickBot="1" x14ac:dyDescent="0.4">
      <c r="A785" s="394" t="s">
        <v>185</v>
      </c>
      <c r="B785" s="394"/>
      <c r="C785" s="394"/>
      <c r="D785" s="394"/>
      <c r="E785" s="394"/>
      <c r="F785" s="394"/>
      <c r="G785" s="394"/>
      <c r="H785" s="394"/>
      <c r="I785" s="394"/>
      <c r="J785" s="394"/>
    </row>
    <row r="786" spans="1:10" x14ac:dyDescent="0.35">
      <c r="A786" s="435" t="s">
        <v>313</v>
      </c>
      <c r="B786" s="436"/>
      <c r="C786" s="436"/>
      <c r="D786" s="436"/>
      <c r="E786" s="436"/>
      <c r="F786" s="436"/>
      <c r="G786" s="436"/>
      <c r="H786" s="436"/>
      <c r="I786" s="436"/>
      <c r="J786" s="437"/>
    </row>
    <row r="787" spans="1:10" x14ac:dyDescent="0.35">
      <c r="A787" s="438"/>
      <c r="B787" s="439"/>
      <c r="C787" s="439"/>
      <c r="D787" s="439"/>
      <c r="E787" s="439"/>
      <c r="F787" s="439"/>
      <c r="G787" s="439"/>
      <c r="H787" s="439"/>
      <c r="I787" s="439"/>
      <c r="J787" s="440"/>
    </row>
    <row r="788" spans="1:10" x14ac:dyDescent="0.35">
      <c r="A788" s="438"/>
      <c r="B788" s="439"/>
      <c r="C788" s="439"/>
      <c r="D788" s="439"/>
      <c r="E788" s="439"/>
      <c r="F788" s="439"/>
      <c r="G788" s="439"/>
      <c r="H788" s="439"/>
      <c r="I788" s="439"/>
      <c r="J788" s="440"/>
    </row>
    <row r="789" spans="1:10" x14ac:dyDescent="0.35">
      <c r="A789" s="438"/>
      <c r="B789" s="439"/>
      <c r="C789" s="439"/>
      <c r="D789" s="439"/>
      <c r="E789" s="439"/>
      <c r="F789" s="439"/>
      <c r="G789" s="439"/>
      <c r="H789" s="439"/>
      <c r="I789" s="439"/>
      <c r="J789" s="440"/>
    </row>
    <row r="790" spans="1:10" x14ac:dyDescent="0.35">
      <c r="A790" s="438"/>
      <c r="B790" s="439"/>
      <c r="C790" s="439"/>
      <c r="D790" s="439"/>
      <c r="E790" s="439"/>
      <c r="F790" s="439"/>
      <c r="G790" s="439"/>
      <c r="H790" s="439"/>
      <c r="I790" s="439"/>
      <c r="J790" s="440"/>
    </row>
    <row r="791" spans="1:10" x14ac:dyDescent="0.35">
      <c r="A791" s="438"/>
      <c r="B791" s="439"/>
      <c r="C791" s="439"/>
      <c r="D791" s="439"/>
      <c r="E791" s="439"/>
      <c r="F791" s="439"/>
      <c r="G791" s="439"/>
      <c r="H791" s="439"/>
      <c r="I791" s="439"/>
      <c r="J791" s="440"/>
    </row>
    <row r="792" spans="1:10" x14ac:dyDescent="0.35">
      <c r="A792" s="438"/>
      <c r="B792" s="439"/>
      <c r="C792" s="439"/>
      <c r="D792" s="439"/>
      <c r="E792" s="439"/>
      <c r="F792" s="439"/>
      <c r="G792" s="439"/>
      <c r="H792" s="439"/>
      <c r="I792" s="439"/>
      <c r="J792" s="440"/>
    </row>
    <row r="793" spans="1:10" x14ac:dyDescent="0.35">
      <c r="A793" s="438"/>
      <c r="B793" s="439"/>
      <c r="C793" s="439"/>
      <c r="D793" s="439"/>
      <c r="E793" s="439"/>
      <c r="F793" s="439"/>
      <c r="G793" s="439"/>
      <c r="H793" s="439"/>
      <c r="I793" s="439"/>
      <c r="J793" s="440"/>
    </row>
    <row r="794" spans="1:10" x14ac:dyDescent="0.35">
      <c r="A794" s="438"/>
      <c r="B794" s="439"/>
      <c r="C794" s="439"/>
      <c r="D794" s="439"/>
      <c r="E794" s="439"/>
      <c r="F794" s="439"/>
      <c r="G794" s="439"/>
      <c r="H794" s="439"/>
      <c r="I794" s="439"/>
      <c r="J794" s="440"/>
    </row>
    <row r="795" spans="1:10" x14ac:dyDescent="0.35">
      <c r="A795" s="438"/>
      <c r="B795" s="439"/>
      <c r="C795" s="439"/>
      <c r="D795" s="439"/>
      <c r="E795" s="439"/>
      <c r="F795" s="439"/>
      <c r="G795" s="439"/>
      <c r="H795" s="439"/>
      <c r="I795" s="439"/>
      <c r="J795" s="440"/>
    </row>
    <row r="796" spans="1:10" x14ac:dyDescent="0.35">
      <c r="A796" s="438"/>
      <c r="B796" s="439"/>
      <c r="C796" s="439"/>
      <c r="D796" s="439"/>
      <c r="E796" s="439"/>
      <c r="F796" s="439"/>
      <c r="G796" s="439"/>
      <c r="H796" s="439"/>
      <c r="I796" s="439"/>
      <c r="J796" s="440"/>
    </row>
    <row r="797" spans="1:10" ht="15" thickBot="1" x14ac:dyDescent="0.4">
      <c r="A797" s="441"/>
      <c r="B797" s="442"/>
      <c r="C797" s="442"/>
      <c r="D797" s="442"/>
      <c r="E797" s="442"/>
      <c r="F797" s="442"/>
      <c r="G797" s="442"/>
      <c r="H797" s="442"/>
      <c r="I797" s="442"/>
      <c r="J797" s="443"/>
    </row>
    <row r="798" spans="1:10" ht="15" thickBot="1" x14ac:dyDescent="0.4">
      <c r="A798" s="432"/>
      <c r="B798" s="433"/>
      <c r="C798" s="433"/>
      <c r="D798" s="433"/>
      <c r="E798" s="433"/>
      <c r="F798" s="433"/>
      <c r="G798" s="433"/>
      <c r="H798" s="433"/>
      <c r="I798" s="433"/>
      <c r="J798" s="434"/>
    </row>
    <row r="799" spans="1:10" ht="18.5" x14ac:dyDescent="0.45">
      <c r="A799" s="404" t="s">
        <v>206</v>
      </c>
      <c r="B799" s="404"/>
      <c r="C799" s="404"/>
      <c r="D799" s="404"/>
      <c r="E799" s="404"/>
      <c r="F799" s="404"/>
      <c r="G799" s="404"/>
      <c r="H799" s="404"/>
      <c r="I799" s="404"/>
      <c r="J799" s="404"/>
    </row>
    <row r="800" spans="1:10" ht="15" thickBot="1" x14ac:dyDescent="0.4">
      <c r="A800" s="405"/>
      <c r="B800" s="405"/>
      <c r="C800" s="405"/>
      <c r="D800" s="405"/>
      <c r="E800" s="405"/>
      <c r="F800" s="405"/>
      <c r="G800" s="405"/>
      <c r="H800" s="405"/>
      <c r="I800" s="405"/>
      <c r="J800" s="405"/>
    </row>
    <row r="801" spans="1:10" ht="16" thickBot="1" x14ac:dyDescent="0.4">
      <c r="A801" s="406" t="s">
        <v>183</v>
      </c>
      <c r="B801" s="406"/>
      <c r="C801" s="445" t="s">
        <v>318</v>
      </c>
      <c r="D801" s="466"/>
      <c r="E801" s="466"/>
      <c r="F801" s="466"/>
      <c r="G801" s="466"/>
      <c r="H801" s="466"/>
      <c r="I801" s="466"/>
      <c r="J801" s="467"/>
    </row>
    <row r="802" spans="1:10" ht="15" thickBot="1" x14ac:dyDescent="0.4">
      <c r="A802" s="463"/>
      <c r="B802" s="463"/>
      <c r="C802" s="463"/>
      <c r="D802" s="463"/>
      <c r="E802" s="463"/>
      <c r="F802" s="463"/>
      <c r="G802" s="463"/>
      <c r="H802" s="463"/>
      <c r="I802" s="463"/>
      <c r="J802" s="463"/>
    </row>
    <row r="803" spans="1:10" ht="15" thickBot="1" x14ac:dyDescent="0.4">
      <c r="A803" s="411" t="s">
        <v>68</v>
      </c>
      <c r="B803" s="411"/>
      <c r="C803" s="412"/>
      <c r="D803" s="298" t="s">
        <v>46</v>
      </c>
      <c r="E803" s="299"/>
      <c r="F803" s="413" t="s">
        <v>69</v>
      </c>
      <c r="G803" s="413"/>
      <c r="H803" s="414"/>
      <c r="I803" s="298" t="s">
        <v>49</v>
      </c>
      <c r="J803" s="299"/>
    </row>
    <row r="804" spans="1:10" x14ac:dyDescent="0.35">
      <c r="A804" s="448"/>
      <c r="B804" s="448"/>
      <c r="C804" s="448"/>
      <c r="D804" s="448"/>
      <c r="E804" s="448"/>
      <c r="F804" s="448"/>
      <c r="G804" s="448"/>
      <c r="H804" s="448"/>
      <c r="I804" s="448"/>
      <c r="J804" s="448"/>
    </row>
    <row r="805" spans="1:10" ht="16" thickBot="1" x14ac:dyDescent="0.4">
      <c r="A805" s="415" t="s">
        <v>184</v>
      </c>
      <c r="B805" s="415"/>
      <c r="C805" s="415"/>
      <c r="D805" s="415"/>
      <c r="E805" s="415"/>
      <c r="F805" s="415"/>
      <c r="G805" s="415"/>
      <c r="H805" s="415"/>
      <c r="I805" s="415"/>
      <c r="J805" s="415"/>
    </row>
    <row r="806" spans="1:10" x14ac:dyDescent="0.35">
      <c r="A806" s="449" t="s">
        <v>400</v>
      </c>
      <c r="B806" s="450"/>
      <c r="C806" s="450"/>
      <c r="D806" s="450"/>
      <c r="E806" s="450"/>
      <c r="F806" s="450"/>
      <c r="G806" s="450"/>
      <c r="H806" s="450"/>
      <c r="I806" s="450"/>
      <c r="J806" s="451"/>
    </row>
    <row r="807" spans="1:10" x14ac:dyDescent="0.35">
      <c r="A807" s="452"/>
      <c r="B807" s="453"/>
      <c r="C807" s="453"/>
      <c r="D807" s="453"/>
      <c r="E807" s="453"/>
      <c r="F807" s="453"/>
      <c r="G807" s="453"/>
      <c r="H807" s="453"/>
      <c r="I807" s="453"/>
      <c r="J807" s="454"/>
    </row>
    <row r="808" spans="1:10" x14ac:dyDescent="0.35">
      <c r="A808" s="452"/>
      <c r="B808" s="453"/>
      <c r="C808" s="453"/>
      <c r="D808" s="453"/>
      <c r="E808" s="453"/>
      <c r="F808" s="453"/>
      <c r="G808" s="453"/>
      <c r="H808" s="453"/>
      <c r="I808" s="453"/>
      <c r="J808" s="454"/>
    </row>
    <row r="809" spans="1:10" x14ac:dyDescent="0.35">
      <c r="A809" s="452"/>
      <c r="B809" s="453"/>
      <c r="C809" s="453"/>
      <c r="D809" s="453"/>
      <c r="E809" s="453"/>
      <c r="F809" s="453"/>
      <c r="G809" s="453"/>
      <c r="H809" s="453"/>
      <c r="I809" s="453"/>
      <c r="J809" s="454"/>
    </row>
    <row r="810" spans="1:10" x14ac:dyDescent="0.35">
      <c r="A810" s="452"/>
      <c r="B810" s="453"/>
      <c r="C810" s="453"/>
      <c r="D810" s="453"/>
      <c r="E810" s="453"/>
      <c r="F810" s="453"/>
      <c r="G810" s="453"/>
      <c r="H810" s="453"/>
      <c r="I810" s="453"/>
      <c r="J810" s="454"/>
    </row>
    <row r="811" spans="1:10" x14ac:dyDescent="0.35">
      <c r="A811" s="452"/>
      <c r="B811" s="453"/>
      <c r="C811" s="453"/>
      <c r="D811" s="453"/>
      <c r="E811" s="453"/>
      <c r="F811" s="453"/>
      <c r="G811" s="453"/>
      <c r="H811" s="453"/>
      <c r="I811" s="453"/>
      <c r="J811" s="454"/>
    </row>
    <row r="812" spans="1:10" x14ac:dyDescent="0.35">
      <c r="A812" s="452"/>
      <c r="B812" s="453"/>
      <c r="C812" s="453"/>
      <c r="D812" s="453"/>
      <c r="E812" s="453"/>
      <c r="F812" s="453"/>
      <c r="G812" s="453"/>
      <c r="H812" s="453"/>
      <c r="I812" s="453"/>
      <c r="J812" s="454"/>
    </row>
    <row r="813" spans="1:10" x14ac:dyDescent="0.35">
      <c r="A813" s="452"/>
      <c r="B813" s="453"/>
      <c r="C813" s="453"/>
      <c r="D813" s="453"/>
      <c r="E813" s="453"/>
      <c r="F813" s="453"/>
      <c r="G813" s="453"/>
      <c r="H813" s="453"/>
      <c r="I813" s="453"/>
      <c r="J813" s="454"/>
    </row>
    <row r="814" spans="1:10" x14ac:dyDescent="0.35">
      <c r="A814" s="452"/>
      <c r="B814" s="453"/>
      <c r="C814" s="453"/>
      <c r="D814" s="453"/>
      <c r="E814" s="453"/>
      <c r="F814" s="453"/>
      <c r="G814" s="453"/>
      <c r="H814" s="453"/>
      <c r="I814" s="453"/>
      <c r="J814" s="454"/>
    </row>
    <row r="815" spans="1:10" ht="15" thickBot="1" x14ac:dyDescent="0.4">
      <c r="A815" s="455"/>
      <c r="B815" s="456"/>
      <c r="C815" s="456"/>
      <c r="D815" s="456"/>
      <c r="E815" s="456"/>
      <c r="F815" s="456"/>
      <c r="G815" s="456"/>
      <c r="H815" s="456"/>
      <c r="I815" s="456"/>
      <c r="J815" s="457"/>
    </row>
    <row r="816" spans="1:10" x14ac:dyDescent="0.35">
      <c r="A816" s="458"/>
      <c r="B816" s="458"/>
      <c r="C816" s="458"/>
      <c r="D816" s="458"/>
      <c r="E816" s="458"/>
      <c r="F816" s="458"/>
      <c r="G816" s="458"/>
      <c r="H816" s="458"/>
      <c r="I816" s="458"/>
      <c r="J816" s="458"/>
    </row>
    <row r="817" spans="1:10" ht="16" thickBot="1" x14ac:dyDescent="0.4">
      <c r="A817" s="464" t="s">
        <v>29</v>
      </c>
      <c r="B817" s="464"/>
      <c r="C817" s="464"/>
      <c r="D817" s="464"/>
      <c r="E817" s="464"/>
      <c r="F817" s="464"/>
      <c r="G817" s="464"/>
      <c r="H817" s="464"/>
      <c r="I817" s="464"/>
      <c r="J817" s="464"/>
    </row>
    <row r="818" spans="1:10" x14ac:dyDescent="0.35">
      <c r="A818" s="449" t="s">
        <v>357</v>
      </c>
      <c r="B818" s="450"/>
      <c r="C818" s="450"/>
      <c r="D818" s="450"/>
      <c r="E818" s="450"/>
      <c r="F818" s="450"/>
      <c r="G818" s="450"/>
      <c r="H818" s="450"/>
      <c r="I818" s="450"/>
      <c r="J818" s="451"/>
    </row>
    <row r="819" spans="1:10" x14ac:dyDescent="0.35">
      <c r="A819" s="452"/>
      <c r="B819" s="453"/>
      <c r="C819" s="453"/>
      <c r="D819" s="453"/>
      <c r="E819" s="453"/>
      <c r="F819" s="453"/>
      <c r="G819" s="453"/>
      <c r="H819" s="453"/>
      <c r="I819" s="453"/>
      <c r="J819" s="454"/>
    </row>
    <row r="820" spans="1:10" x14ac:dyDescent="0.35">
      <c r="A820" s="452"/>
      <c r="B820" s="453"/>
      <c r="C820" s="453"/>
      <c r="D820" s="453"/>
      <c r="E820" s="453"/>
      <c r="F820" s="453"/>
      <c r="G820" s="453"/>
      <c r="H820" s="453"/>
      <c r="I820" s="453"/>
      <c r="J820" s="454"/>
    </row>
    <row r="821" spans="1:10" x14ac:dyDescent="0.35">
      <c r="A821" s="452"/>
      <c r="B821" s="453"/>
      <c r="C821" s="453"/>
      <c r="D821" s="453"/>
      <c r="E821" s="453"/>
      <c r="F821" s="453"/>
      <c r="G821" s="453"/>
      <c r="H821" s="453"/>
      <c r="I821" s="453"/>
      <c r="J821" s="454"/>
    </row>
    <row r="822" spans="1:10" ht="15" thickBot="1" x14ac:dyDescent="0.4">
      <c r="A822" s="455"/>
      <c r="B822" s="456"/>
      <c r="C822" s="456"/>
      <c r="D822" s="456"/>
      <c r="E822" s="456"/>
      <c r="F822" s="456"/>
      <c r="G822" s="456"/>
      <c r="H822" s="456"/>
      <c r="I822" s="456"/>
      <c r="J822" s="457"/>
    </row>
    <row r="823" spans="1:10" x14ac:dyDescent="0.35">
      <c r="A823" s="458"/>
      <c r="B823" s="458"/>
      <c r="C823" s="458"/>
      <c r="D823" s="458"/>
      <c r="E823" s="458"/>
      <c r="F823" s="458"/>
      <c r="G823" s="458"/>
      <c r="H823" s="458"/>
      <c r="I823" s="458"/>
      <c r="J823" s="458"/>
    </row>
    <row r="824" spans="1:10" ht="16" thickBot="1" x14ac:dyDescent="0.4">
      <c r="A824" s="415" t="s">
        <v>27</v>
      </c>
      <c r="B824" s="415"/>
      <c r="C824" s="415"/>
      <c r="D824" s="415"/>
      <c r="E824" s="415"/>
      <c r="F824" s="415"/>
      <c r="G824" s="415"/>
      <c r="H824" s="415"/>
      <c r="I824" s="415"/>
      <c r="J824" s="415"/>
    </row>
    <row r="825" spans="1:10" ht="15" thickBot="1" x14ac:dyDescent="0.4">
      <c r="A825" s="459" t="s">
        <v>319</v>
      </c>
      <c r="B825" s="460"/>
      <c r="C825" s="460"/>
      <c r="D825" s="460"/>
      <c r="E825" s="460"/>
      <c r="F825" s="460"/>
      <c r="G825" s="460"/>
      <c r="H825" s="460"/>
      <c r="I825" s="460"/>
      <c r="J825" s="461"/>
    </row>
    <row r="826" spans="1:10" x14ac:dyDescent="0.35">
      <c r="A826" s="458"/>
      <c r="B826" s="458"/>
      <c r="C826" s="458"/>
      <c r="D826" s="458"/>
      <c r="E826" s="458"/>
      <c r="F826" s="458"/>
      <c r="G826" s="458"/>
      <c r="H826" s="458"/>
      <c r="I826" s="458"/>
      <c r="J826" s="458"/>
    </row>
    <row r="827" spans="1:10" ht="42.65" customHeight="1" thickBot="1" x14ac:dyDescent="0.4">
      <c r="A827" s="465" t="s">
        <v>399</v>
      </c>
      <c r="B827" s="465"/>
      <c r="C827" s="465"/>
      <c r="D827" s="465"/>
      <c r="E827" s="465"/>
      <c r="F827" s="465"/>
      <c r="G827" s="465"/>
      <c r="H827" s="465"/>
      <c r="I827" s="465"/>
      <c r="J827" s="465"/>
    </row>
    <row r="828" spans="1:10" x14ac:dyDescent="0.35">
      <c r="A828" s="435" t="s">
        <v>393</v>
      </c>
      <c r="B828" s="436"/>
      <c r="C828" s="436"/>
      <c r="D828" s="436"/>
      <c r="E828" s="436"/>
      <c r="F828" s="436"/>
      <c r="G828" s="436"/>
      <c r="H828" s="436"/>
      <c r="I828" s="436"/>
      <c r="J828" s="437"/>
    </row>
    <row r="829" spans="1:10" x14ac:dyDescent="0.35">
      <c r="A829" s="438"/>
      <c r="B829" s="439"/>
      <c r="C829" s="439"/>
      <c r="D829" s="439"/>
      <c r="E829" s="439"/>
      <c r="F829" s="439"/>
      <c r="G829" s="439"/>
      <c r="H829" s="439"/>
      <c r="I829" s="439"/>
      <c r="J829" s="440"/>
    </row>
    <row r="830" spans="1:10" x14ac:dyDescent="0.35">
      <c r="A830" s="438"/>
      <c r="B830" s="439"/>
      <c r="C830" s="439"/>
      <c r="D830" s="439"/>
      <c r="E830" s="439"/>
      <c r="F830" s="439"/>
      <c r="G830" s="439"/>
      <c r="H830" s="439"/>
      <c r="I830" s="439"/>
      <c r="J830" s="440"/>
    </row>
    <row r="831" spans="1:10" x14ac:dyDescent="0.35">
      <c r="A831" s="438"/>
      <c r="B831" s="439"/>
      <c r="C831" s="439"/>
      <c r="D831" s="439"/>
      <c r="E831" s="439"/>
      <c r="F831" s="439"/>
      <c r="G831" s="439"/>
      <c r="H831" s="439"/>
      <c r="I831" s="439"/>
      <c r="J831" s="440"/>
    </row>
    <row r="832" spans="1:10" x14ac:dyDescent="0.35">
      <c r="A832" s="438"/>
      <c r="B832" s="439"/>
      <c r="C832" s="439"/>
      <c r="D832" s="439"/>
      <c r="E832" s="439"/>
      <c r="F832" s="439"/>
      <c r="G832" s="439"/>
      <c r="H832" s="439"/>
      <c r="I832" s="439"/>
      <c r="J832" s="440"/>
    </row>
    <row r="833" spans="1:10" x14ac:dyDescent="0.35">
      <c r="A833" s="438"/>
      <c r="B833" s="439"/>
      <c r="C833" s="439"/>
      <c r="D833" s="439"/>
      <c r="E833" s="439"/>
      <c r="F833" s="439"/>
      <c r="G833" s="439"/>
      <c r="H833" s="439"/>
      <c r="I833" s="439"/>
      <c r="J833" s="440"/>
    </row>
    <row r="834" spans="1:10" x14ac:dyDescent="0.35">
      <c r="A834" s="438"/>
      <c r="B834" s="439"/>
      <c r="C834" s="439"/>
      <c r="D834" s="439"/>
      <c r="E834" s="439"/>
      <c r="F834" s="439"/>
      <c r="G834" s="439"/>
      <c r="H834" s="439"/>
      <c r="I834" s="439"/>
      <c r="J834" s="440"/>
    </row>
    <row r="835" spans="1:10" x14ac:dyDescent="0.35">
      <c r="A835" s="438"/>
      <c r="B835" s="439"/>
      <c r="C835" s="439"/>
      <c r="D835" s="439"/>
      <c r="E835" s="439"/>
      <c r="F835" s="439"/>
      <c r="G835" s="439"/>
      <c r="H835" s="439"/>
      <c r="I835" s="439"/>
      <c r="J835" s="440"/>
    </row>
    <row r="836" spans="1:10" x14ac:dyDescent="0.35">
      <c r="A836" s="438"/>
      <c r="B836" s="439"/>
      <c r="C836" s="439"/>
      <c r="D836" s="439"/>
      <c r="E836" s="439"/>
      <c r="F836" s="439"/>
      <c r="G836" s="439"/>
      <c r="H836" s="439"/>
      <c r="I836" s="439"/>
      <c r="J836" s="440"/>
    </row>
    <row r="837" spans="1:10" x14ac:dyDescent="0.35">
      <c r="A837" s="438"/>
      <c r="B837" s="439"/>
      <c r="C837" s="439"/>
      <c r="D837" s="439"/>
      <c r="E837" s="439"/>
      <c r="F837" s="439"/>
      <c r="G837" s="439"/>
      <c r="H837" s="439"/>
      <c r="I837" s="439"/>
      <c r="J837" s="440"/>
    </row>
    <row r="838" spans="1:10" x14ac:dyDescent="0.35">
      <c r="A838" s="438"/>
      <c r="B838" s="439"/>
      <c r="C838" s="439"/>
      <c r="D838" s="439"/>
      <c r="E838" s="439"/>
      <c r="F838" s="439"/>
      <c r="G838" s="439"/>
      <c r="H838" s="439"/>
      <c r="I838" s="439"/>
      <c r="J838" s="440"/>
    </row>
    <row r="839" spans="1:10" ht="15" thickBot="1" x14ac:dyDescent="0.4">
      <c r="A839" s="441"/>
      <c r="B839" s="442"/>
      <c r="C839" s="442"/>
      <c r="D839" s="442"/>
      <c r="E839" s="442"/>
      <c r="F839" s="442"/>
      <c r="G839" s="442"/>
      <c r="H839" s="442"/>
      <c r="I839" s="442"/>
      <c r="J839" s="443"/>
    </row>
    <row r="840" spans="1:10" ht="15" thickBot="1" x14ac:dyDescent="0.4">
      <c r="A840" s="432"/>
      <c r="B840" s="433"/>
      <c r="C840" s="433"/>
      <c r="D840" s="433"/>
      <c r="E840" s="433"/>
      <c r="F840" s="433"/>
      <c r="G840" s="433"/>
      <c r="H840" s="433"/>
      <c r="I840" s="433"/>
      <c r="J840" s="434"/>
    </row>
    <row r="841" spans="1:10" ht="18.5" x14ac:dyDescent="0.45">
      <c r="A841" s="404" t="s">
        <v>207</v>
      </c>
      <c r="B841" s="404"/>
      <c r="C841" s="404"/>
      <c r="D841" s="404"/>
      <c r="E841" s="404"/>
      <c r="F841" s="404"/>
      <c r="G841" s="404"/>
      <c r="H841" s="404"/>
      <c r="I841" s="404"/>
      <c r="J841" s="404"/>
    </row>
    <row r="842" spans="1:10" ht="15" thickBot="1" x14ac:dyDescent="0.4">
      <c r="A842" s="405"/>
      <c r="B842" s="405"/>
      <c r="C842" s="405"/>
      <c r="D842" s="405"/>
      <c r="E842" s="405"/>
      <c r="F842" s="405"/>
      <c r="G842" s="405"/>
      <c r="H842" s="405"/>
      <c r="I842" s="405"/>
      <c r="J842" s="405"/>
    </row>
    <row r="843" spans="1:10" ht="16" thickBot="1" x14ac:dyDescent="0.4">
      <c r="A843" s="406" t="s">
        <v>183</v>
      </c>
      <c r="B843" s="406"/>
      <c r="C843" s="407" t="s">
        <v>321</v>
      </c>
      <c r="D843" s="408"/>
      <c r="E843" s="408"/>
      <c r="F843" s="408"/>
      <c r="G843" s="408"/>
      <c r="H843" s="408"/>
      <c r="I843" s="408"/>
      <c r="J843" s="409"/>
    </row>
    <row r="844" spans="1:10" ht="15" thickBot="1" x14ac:dyDescent="0.4">
      <c r="A844" s="410"/>
      <c r="B844" s="410"/>
      <c r="C844" s="410"/>
      <c r="D844" s="410"/>
      <c r="E844" s="410"/>
      <c r="F844" s="410"/>
      <c r="G844" s="410"/>
      <c r="H844" s="410"/>
      <c r="I844" s="410"/>
      <c r="J844" s="410"/>
    </row>
    <row r="845" spans="1:10" ht="15" thickBot="1" x14ac:dyDescent="0.4">
      <c r="A845" s="411" t="s">
        <v>68</v>
      </c>
      <c r="B845" s="411"/>
      <c r="C845" s="412"/>
      <c r="D845" s="183" t="s">
        <v>49</v>
      </c>
      <c r="F845" s="413" t="s">
        <v>69</v>
      </c>
      <c r="G845" s="413"/>
      <c r="H845" s="414"/>
      <c r="I845" s="183" t="s">
        <v>49</v>
      </c>
    </row>
    <row r="846" spans="1:10" x14ac:dyDescent="0.35">
      <c r="A846" s="410"/>
      <c r="B846" s="410"/>
      <c r="C846" s="410"/>
      <c r="D846" s="410"/>
      <c r="E846" s="410"/>
      <c r="F846" s="410"/>
      <c r="G846" s="410"/>
      <c r="H846" s="410"/>
      <c r="I846" s="410"/>
      <c r="J846" s="410"/>
    </row>
    <row r="847" spans="1:10" ht="16" thickBot="1" x14ac:dyDescent="0.4">
      <c r="A847" s="415" t="s">
        <v>184</v>
      </c>
      <c r="B847" s="415"/>
      <c r="C847" s="415"/>
      <c r="D847" s="415"/>
      <c r="E847" s="415"/>
      <c r="F847" s="415"/>
      <c r="G847" s="415"/>
      <c r="H847" s="415"/>
      <c r="I847" s="415"/>
      <c r="J847" s="415"/>
    </row>
    <row r="848" spans="1:10" x14ac:dyDescent="0.35">
      <c r="A848" s="416" t="s">
        <v>358</v>
      </c>
      <c r="B848" s="417"/>
      <c r="C848" s="417"/>
      <c r="D848" s="417"/>
      <c r="E848" s="417"/>
      <c r="F848" s="417"/>
      <c r="G848" s="417"/>
      <c r="H848" s="417"/>
      <c r="I848" s="417"/>
      <c r="J848" s="418"/>
    </row>
    <row r="849" spans="1:10" x14ac:dyDescent="0.35">
      <c r="A849" s="419"/>
      <c r="B849" s="420"/>
      <c r="C849" s="420"/>
      <c r="D849" s="420"/>
      <c r="E849" s="420"/>
      <c r="F849" s="420"/>
      <c r="G849" s="420"/>
      <c r="H849" s="420"/>
      <c r="I849" s="420"/>
      <c r="J849" s="421"/>
    </row>
    <row r="850" spans="1:10" x14ac:dyDescent="0.35">
      <c r="A850" s="419"/>
      <c r="B850" s="420"/>
      <c r="C850" s="420"/>
      <c r="D850" s="420"/>
      <c r="E850" s="420"/>
      <c r="F850" s="420"/>
      <c r="G850" s="420"/>
      <c r="H850" s="420"/>
      <c r="I850" s="420"/>
      <c r="J850" s="421"/>
    </row>
    <row r="851" spans="1:10" x14ac:dyDescent="0.35">
      <c r="A851" s="419"/>
      <c r="B851" s="420"/>
      <c r="C851" s="420"/>
      <c r="D851" s="420"/>
      <c r="E851" s="420"/>
      <c r="F851" s="420"/>
      <c r="G851" s="420"/>
      <c r="H851" s="420"/>
      <c r="I851" s="420"/>
      <c r="J851" s="421"/>
    </row>
    <row r="852" spans="1:10" x14ac:dyDescent="0.35">
      <c r="A852" s="419"/>
      <c r="B852" s="420"/>
      <c r="C852" s="420"/>
      <c r="D852" s="420"/>
      <c r="E852" s="420"/>
      <c r="F852" s="420"/>
      <c r="G852" s="420"/>
      <c r="H852" s="420"/>
      <c r="I852" s="420"/>
      <c r="J852" s="421"/>
    </row>
    <row r="853" spans="1:10" x14ac:dyDescent="0.35">
      <c r="A853" s="419"/>
      <c r="B853" s="420"/>
      <c r="C853" s="420"/>
      <c r="D853" s="420"/>
      <c r="E853" s="420"/>
      <c r="F853" s="420"/>
      <c r="G853" s="420"/>
      <c r="H853" s="420"/>
      <c r="I853" s="420"/>
      <c r="J853" s="421"/>
    </row>
    <row r="854" spans="1:10" x14ac:dyDescent="0.35">
      <c r="A854" s="419"/>
      <c r="B854" s="420"/>
      <c r="C854" s="420"/>
      <c r="D854" s="420"/>
      <c r="E854" s="420"/>
      <c r="F854" s="420"/>
      <c r="G854" s="420"/>
      <c r="H854" s="420"/>
      <c r="I854" s="420"/>
      <c r="J854" s="421"/>
    </row>
    <row r="855" spans="1:10" x14ac:dyDescent="0.35">
      <c r="A855" s="419"/>
      <c r="B855" s="420"/>
      <c r="C855" s="420"/>
      <c r="D855" s="420"/>
      <c r="E855" s="420"/>
      <c r="F855" s="420"/>
      <c r="G855" s="420"/>
      <c r="H855" s="420"/>
      <c r="I855" s="420"/>
      <c r="J855" s="421"/>
    </row>
    <row r="856" spans="1:10" x14ac:dyDescent="0.35">
      <c r="A856" s="419"/>
      <c r="B856" s="420"/>
      <c r="C856" s="420"/>
      <c r="D856" s="420"/>
      <c r="E856" s="420"/>
      <c r="F856" s="420"/>
      <c r="G856" s="420"/>
      <c r="H856" s="420"/>
      <c r="I856" s="420"/>
      <c r="J856" s="421"/>
    </row>
    <row r="857" spans="1:10" ht="15" thickBot="1" x14ac:dyDescent="0.4">
      <c r="A857" s="422"/>
      <c r="B857" s="423"/>
      <c r="C857" s="423"/>
      <c r="D857" s="423"/>
      <c r="E857" s="423"/>
      <c r="F857" s="423"/>
      <c r="G857" s="423"/>
      <c r="H857" s="423"/>
      <c r="I857" s="423"/>
      <c r="J857" s="424"/>
    </row>
    <row r="858" spans="1:10" x14ac:dyDescent="0.35">
      <c r="A858" s="425"/>
      <c r="B858" s="425"/>
      <c r="C858" s="425"/>
      <c r="D858" s="425"/>
      <c r="E858" s="425"/>
      <c r="F858" s="425"/>
      <c r="G858" s="425"/>
      <c r="H858" s="425"/>
      <c r="I858" s="425"/>
      <c r="J858" s="425"/>
    </row>
    <row r="859" spans="1:10" ht="16" thickBot="1" x14ac:dyDescent="0.4">
      <c r="A859" s="415" t="s">
        <v>29</v>
      </c>
      <c r="B859" s="415"/>
      <c r="C859" s="415"/>
      <c r="D859" s="415"/>
      <c r="E859" s="415"/>
      <c r="F859" s="415"/>
      <c r="G859" s="415"/>
      <c r="H859" s="415"/>
      <c r="I859" s="415"/>
      <c r="J859" s="415"/>
    </row>
    <row r="860" spans="1:10" x14ac:dyDescent="0.35">
      <c r="A860" s="416" t="s">
        <v>359</v>
      </c>
      <c r="B860" s="417"/>
      <c r="C860" s="417"/>
      <c r="D860" s="417"/>
      <c r="E860" s="417"/>
      <c r="F860" s="417"/>
      <c r="G860" s="417"/>
      <c r="H860" s="417"/>
      <c r="I860" s="417"/>
      <c r="J860" s="418"/>
    </row>
    <row r="861" spans="1:10" x14ac:dyDescent="0.35">
      <c r="A861" s="419"/>
      <c r="B861" s="420"/>
      <c r="C861" s="420"/>
      <c r="D861" s="420"/>
      <c r="E861" s="420"/>
      <c r="F861" s="420"/>
      <c r="G861" s="420"/>
      <c r="H861" s="420"/>
      <c r="I861" s="420"/>
      <c r="J861" s="421"/>
    </row>
    <row r="862" spans="1:10" x14ac:dyDescent="0.35">
      <c r="A862" s="419"/>
      <c r="B862" s="420"/>
      <c r="C862" s="420"/>
      <c r="D862" s="420"/>
      <c r="E862" s="420"/>
      <c r="F862" s="420"/>
      <c r="G862" s="420"/>
      <c r="H862" s="420"/>
      <c r="I862" s="420"/>
      <c r="J862" s="421"/>
    </row>
    <row r="863" spans="1:10" x14ac:dyDescent="0.35">
      <c r="A863" s="419"/>
      <c r="B863" s="420"/>
      <c r="C863" s="420"/>
      <c r="D863" s="420"/>
      <c r="E863" s="420"/>
      <c r="F863" s="420"/>
      <c r="G863" s="420"/>
      <c r="H863" s="420"/>
      <c r="I863" s="420"/>
      <c r="J863" s="421"/>
    </row>
    <row r="864" spans="1:10" ht="15" thickBot="1" x14ac:dyDescent="0.4">
      <c r="A864" s="422"/>
      <c r="B864" s="423"/>
      <c r="C864" s="423"/>
      <c r="D864" s="423"/>
      <c r="E864" s="423"/>
      <c r="F864" s="423"/>
      <c r="G864" s="423"/>
      <c r="H864" s="423"/>
      <c r="I864" s="423"/>
      <c r="J864" s="424"/>
    </row>
    <row r="865" spans="1:10" x14ac:dyDescent="0.35">
      <c r="A865" s="425"/>
      <c r="B865" s="425"/>
      <c r="C865" s="425"/>
      <c r="D865" s="425"/>
      <c r="E865" s="425"/>
      <c r="F865" s="425"/>
      <c r="G865" s="425"/>
      <c r="H865" s="425"/>
      <c r="I865" s="425"/>
      <c r="J865" s="425"/>
    </row>
    <row r="866" spans="1:10" ht="16" thickBot="1" x14ac:dyDescent="0.4">
      <c r="A866" s="415" t="s">
        <v>27</v>
      </c>
      <c r="B866" s="415"/>
      <c r="C866" s="415"/>
      <c r="D866" s="415"/>
      <c r="E866" s="415"/>
      <c r="F866" s="415"/>
      <c r="G866" s="415"/>
      <c r="H866" s="415"/>
      <c r="I866" s="415"/>
      <c r="J866" s="415"/>
    </row>
    <row r="867" spans="1:10" ht="15" thickBot="1" x14ac:dyDescent="0.4">
      <c r="A867" s="426" t="s">
        <v>302</v>
      </c>
      <c r="B867" s="427"/>
      <c r="C867" s="427"/>
      <c r="D867" s="427"/>
      <c r="E867" s="427"/>
      <c r="F867" s="427"/>
      <c r="G867" s="427"/>
      <c r="H867" s="427"/>
      <c r="I867" s="427"/>
      <c r="J867" s="428"/>
    </row>
    <row r="868" spans="1:10" x14ac:dyDescent="0.35">
      <c r="A868" s="425"/>
      <c r="B868" s="425"/>
      <c r="C868" s="425"/>
      <c r="D868" s="425"/>
      <c r="E868" s="425"/>
      <c r="F868" s="425"/>
      <c r="G868" s="425"/>
      <c r="H868" s="425"/>
      <c r="I868" s="425"/>
      <c r="J868" s="425"/>
    </row>
    <row r="869" spans="1:10" ht="47.5" customHeight="1" thickBot="1" x14ac:dyDescent="0.4">
      <c r="A869" s="394" t="s">
        <v>185</v>
      </c>
      <c r="B869" s="394"/>
      <c r="C869" s="394"/>
      <c r="D869" s="394"/>
      <c r="E869" s="394"/>
      <c r="F869" s="394"/>
      <c r="G869" s="394"/>
      <c r="H869" s="394"/>
      <c r="I869" s="394"/>
      <c r="J869" s="394"/>
    </row>
    <row r="870" spans="1:10" x14ac:dyDescent="0.35">
      <c r="A870" s="435" t="s">
        <v>392</v>
      </c>
      <c r="B870" s="436"/>
      <c r="C870" s="436"/>
      <c r="D870" s="436"/>
      <c r="E870" s="436"/>
      <c r="F870" s="436"/>
      <c r="G870" s="436"/>
      <c r="H870" s="436"/>
      <c r="I870" s="436"/>
      <c r="J870" s="437"/>
    </row>
    <row r="871" spans="1:10" x14ac:dyDescent="0.35">
      <c r="A871" s="438"/>
      <c r="B871" s="439"/>
      <c r="C871" s="439"/>
      <c r="D871" s="439"/>
      <c r="E871" s="439"/>
      <c r="F871" s="439"/>
      <c r="G871" s="439"/>
      <c r="H871" s="439"/>
      <c r="I871" s="439"/>
      <c r="J871" s="440"/>
    </row>
    <row r="872" spans="1:10" x14ac:dyDescent="0.35">
      <c r="A872" s="438"/>
      <c r="B872" s="439"/>
      <c r="C872" s="439"/>
      <c r="D872" s="439"/>
      <c r="E872" s="439"/>
      <c r="F872" s="439"/>
      <c r="G872" s="439"/>
      <c r="H872" s="439"/>
      <c r="I872" s="439"/>
      <c r="J872" s="440"/>
    </row>
    <row r="873" spans="1:10" x14ac:dyDescent="0.35">
      <c r="A873" s="438"/>
      <c r="B873" s="439"/>
      <c r="C873" s="439"/>
      <c r="D873" s="439"/>
      <c r="E873" s="439"/>
      <c r="F873" s="439"/>
      <c r="G873" s="439"/>
      <c r="H873" s="439"/>
      <c r="I873" s="439"/>
      <c r="J873" s="440"/>
    </row>
    <row r="874" spans="1:10" x14ac:dyDescent="0.35">
      <c r="A874" s="438"/>
      <c r="B874" s="439"/>
      <c r="C874" s="439"/>
      <c r="D874" s="439"/>
      <c r="E874" s="439"/>
      <c r="F874" s="439"/>
      <c r="G874" s="439"/>
      <c r="H874" s="439"/>
      <c r="I874" s="439"/>
      <c r="J874" s="440"/>
    </row>
    <row r="875" spans="1:10" x14ac:dyDescent="0.35">
      <c r="A875" s="438"/>
      <c r="B875" s="439"/>
      <c r="C875" s="439"/>
      <c r="D875" s="439"/>
      <c r="E875" s="439"/>
      <c r="F875" s="439"/>
      <c r="G875" s="439"/>
      <c r="H875" s="439"/>
      <c r="I875" s="439"/>
      <c r="J875" s="440"/>
    </row>
    <row r="876" spans="1:10" x14ac:dyDescent="0.35">
      <c r="A876" s="438"/>
      <c r="B876" s="439"/>
      <c r="C876" s="439"/>
      <c r="D876" s="439"/>
      <c r="E876" s="439"/>
      <c r="F876" s="439"/>
      <c r="G876" s="439"/>
      <c r="H876" s="439"/>
      <c r="I876" s="439"/>
      <c r="J876" s="440"/>
    </row>
    <row r="877" spans="1:10" x14ac:dyDescent="0.35">
      <c r="A877" s="438"/>
      <c r="B877" s="439"/>
      <c r="C877" s="439"/>
      <c r="D877" s="439"/>
      <c r="E877" s="439"/>
      <c r="F877" s="439"/>
      <c r="G877" s="439"/>
      <c r="H877" s="439"/>
      <c r="I877" s="439"/>
      <c r="J877" s="440"/>
    </row>
    <row r="878" spans="1:10" x14ac:dyDescent="0.35">
      <c r="A878" s="438"/>
      <c r="B878" s="439"/>
      <c r="C878" s="439"/>
      <c r="D878" s="439"/>
      <c r="E878" s="439"/>
      <c r="F878" s="439"/>
      <c r="G878" s="439"/>
      <c r="H878" s="439"/>
      <c r="I878" s="439"/>
      <c r="J878" s="440"/>
    </row>
    <row r="879" spans="1:10" x14ac:dyDescent="0.35">
      <c r="A879" s="438"/>
      <c r="B879" s="439"/>
      <c r="C879" s="439"/>
      <c r="D879" s="439"/>
      <c r="E879" s="439"/>
      <c r="F879" s="439"/>
      <c r="G879" s="439"/>
      <c r="H879" s="439"/>
      <c r="I879" s="439"/>
      <c r="J879" s="440"/>
    </row>
    <row r="880" spans="1:10" x14ac:dyDescent="0.35">
      <c r="A880" s="438"/>
      <c r="B880" s="439"/>
      <c r="C880" s="439"/>
      <c r="D880" s="439"/>
      <c r="E880" s="439"/>
      <c r="F880" s="439"/>
      <c r="G880" s="439"/>
      <c r="H880" s="439"/>
      <c r="I880" s="439"/>
      <c r="J880" s="440"/>
    </row>
    <row r="881" spans="1:10" ht="15" thickBot="1" x14ac:dyDescent="0.4">
      <c r="A881" s="441"/>
      <c r="B881" s="442"/>
      <c r="C881" s="442"/>
      <c r="D881" s="442"/>
      <c r="E881" s="442"/>
      <c r="F881" s="442"/>
      <c r="G881" s="442"/>
      <c r="H881" s="442"/>
      <c r="I881" s="442"/>
      <c r="J881" s="443"/>
    </row>
    <row r="882" spans="1:10" ht="15" thickBot="1" x14ac:dyDescent="0.4">
      <c r="A882" s="432"/>
      <c r="B882" s="433"/>
      <c r="C882" s="433"/>
      <c r="D882" s="433"/>
      <c r="E882" s="433"/>
      <c r="F882" s="433"/>
      <c r="G882" s="433"/>
      <c r="H882" s="433"/>
      <c r="I882" s="433"/>
      <c r="J882" s="434"/>
    </row>
    <row r="883" spans="1:10" ht="18.5" x14ac:dyDescent="0.45">
      <c r="A883" s="404" t="s">
        <v>208</v>
      </c>
      <c r="B883" s="404"/>
      <c r="C883" s="404"/>
      <c r="D883" s="404"/>
      <c r="E883" s="404"/>
      <c r="F883" s="404"/>
      <c r="G883" s="404"/>
      <c r="H883" s="404"/>
      <c r="I883" s="404"/>
      <c r="J883" s="404"/>
    </row>
    <row r="884" spans="1:10" ht="15" thickBot="1" x14ac:dyDescent="0.4">
      <c r="A884" s="405"/>
      <c r="B884" s="405"/>
      <c r="C884" s="405"/>
      <c r="D884" s="405"/>
      <c r="E884" s="405"/>
      <c r="F884" s="405"/>
      <c r="G884" s="405"/>
      <c r="H884" s="405"/>
      <c r="I884" s="405"/>
      <c r="J884" s="405"/>
    </row>
    <row r="885" spans="1:10" ht="16" thickBot="1" x14ac:dyDescent="0.4">
      <c r="A885" s="406" t="s">
        <v>183</v>
      </c>
      <c r="B885" s="406"/>
      <c r="C885" s="407" t="s">
        <v>323</v>
      </c>
      <c r="D885" s="408"/>
      <c r="E885" s="408"/>
      <c r="F885" s="408"/>
      <c r="G885" s="408"/>
      <c r="H885" s="408"/>
      <c r="I885" s="408"/>
      <c r="J885" s="409"/>
    </row>
    <row r="886" spans="1:10" ht="15" thickBot="1" x14ac:dyDescent="0.4">
      <c r="A886" s="410"/>
      <c r="B886" s="410"/>
      <c r="C886" s="410"/>
      <c r="D886" s="410"/>
      <c r="E886" s="410"/>
      <c r="F886" s="410"/>
      <c r="G886" s="410"/>
      <c r="H886" s="410"/>
      <c r="I886" s="410"/>
      <c r="J886" s="410"/>
    </row>
    <row r="887" spans="1:10" ht="15" thickBot="1" x14ac:dyDescent="0.4">
      <c r="A887" s="411" t="s">
        <v>68</v>
      </c>
      <c r="B887" s="411"/>
      <c r="C887" s="412"/>
      <c r="D887" s="183" t="s">
        <v>46</v>
      </c>
      <c r="F887" s="413" t="s">
        <v>69</v>
      </c>
      <c r="G887" s="413"/>
      <c r="H887" s="414"/>
      <c r="I887" s="183" t="s">
        <v>49</v>
      </c>
    </row>
    <row r="888" spans="1:10" x14ac:dyDescent="0.35">
      <c r="A888" s="410"/>
      <c r="B888" s="410"/>
      <c r="C888" s="410"/>
      <c r="D888" s="410"/>
      <c r="E888" s="410"/>
      <c r="F888" s="410"/>
      <c r="G888" s="410"/>
      <c r="H888" s="410"/>
      <c r="I888" s="410"/>
      <c r="J888" s="410"/>
    </row>
    <row r="889" spans="1:10" ht="16" thickBot="1" x14ac:dyDescent="0.4">
      <c r="A889" s="415" t="s">
        <v>184</v>
      </c>
      <c r="B889" s="415"/>
      <c r="C889" s="415"/>
      <c r="D889" s="415"/>
      <c r="E889" s="415"/>
      <c r="F889" s="415"/>
      <c r="G889" s="415"/>
      <c r="H889" s="415"/>
      <c r="I889" s="415"/>
      <c r="J889" s="415"/>
    </row>
    <row r="890" spans="1:10" x14ac:dyDescent="0.35">
      <c r="A890" s="416" t="s">
        <v>381</v>
      </c>
      <c r="B890" s="417"/>
      <c r="C890" s="417"/>
      <c r="D890" s="417"/>
      <c r="E890" s="417"/>
      <c r="F890" s="417"/>
      <c r="G890" s="417"/>
      <c r="H890" s="417"/>
      <c r="I890" s="417"/>
      <c r="J890" s="418"/>
    </row>
    <row r="891" spans="1:10" x14ac:dyDescent="0.35">
      <c r="A891" s="419"/>
      <c r="B891" s="420"/>
      <c r="C891" s="420"/>
      <c r="D891" s="420"/>
      <c r="E891" s="420"/>
      <c r="F891" s="420"/>
      <c r="G891" s="420"/>
      <c r="H891" s="420"/>
      <c r="I891" s="420"/>
      <c r="J891" s="421"/>
    </row>
    <row r="892" spans="1:10" x14ac:dyDescent="0.35">
      <c r="A892" s="419"/>
      <c r="B892" s="420"/>
      <c r="C892" s="420"/>
      <c r="D892" s="420"/>
      <c r="E892" s="420"/>
      <c r="F892" s="420"/>
      <c r="G892" s="420"/>
      <c r="H892" s="420"/>
      <c r="I892" s="420"/>
      <c r="J892" s="421"/>
    </row>
    <row r="893" spans="1:10" x14ac:dyDescent="0.35">
      <c r="A893" s="419"/>
      <c r="B893" s="420"/>
      <c r="C893" s="420"/>
      <c r="D893" s="420"/>
      <c r="E893" s="420"/>
      <c r="F893" s="420"/>
      <c r="G893" s="420"/>
      <c r="H893" s="420"/>
      <c r="I893" s="420"/>
      <c r="J893" s="421"/>
    </row>
    <row r="894" spans="1:10" x14ac:dyDescent="0.35">
      <c r="A894" s="419"/>
      <c r="B894" s="420"/>
      <c r="C894" s="420"/>
      <c r="D894" s="420"/>
      <c r="E894" s="420"/>
      <c r="F894" s="420"/>
      <c r="G894" s="420"/>
      <c r="H894" s="420"/>
      <c r="I894" s="420"/>
      <c r="J894" s="421"/>
    </row>
    <row r="895" spans="1:10" x14ac:dyDescent="0.35">
      <c r="A895" s="419"/>
      <c r="B895" s="420"/>
      <c r="C895" s="420"/>
      <c r="D895" s="420"/>
      <c r="E895" s="420"/>
      <c r="F895" s="420"/>
      <c r="G895" s="420"/>
      <c r="H895" s="420"/>
      <c r="I895" s="420"/>
      <c r="J895" s="421"/>
    </row>
    <row r="896" spans="1:10" x14ac:dyDescent="0.35">
      <c r="A896" s="419"/>
      <c r="B896" s="420"/>
      <c r="C896" s="420"/>
      <c r="D896" s="420"/>
      <c r="E896" s="420"/>
      <c r="F896" s="420"/>
      <c r="G896" s="420"/>
      <c r="H896" s="420"/>
      <c r="I896" s="420"/>
      <c r="J896" s="421"/>
    </row>
    <row r="897" spans="1:10" x14ac:dyDescent="0.35">
      <c r="A897" s="419"/>
      <c r="B897" s="420"/>
      <c r="C897" s="420"/>
      <c r="D897" s="420"/>
      <c r="E897" s="420"/>
      <c r="F897" s="420"/>
      <c r="G897" s="420"/>
      <c r="H897" s="420"/>
      <c r="I897" s="420"/>
      <c r="J897" s="421"/>
    </row>
    <row r="898" spans="1:10" x14ac:dyDescent="0.35">
      <c r="A898" s="419"/>
      <c r="B898" s="420"/>
      <c r="C898" s="420"/>
      <c r="D898" s="420"/>
      <c r="E898" s="420"/>
      <c r="F898" s="420"/>
      <c r="G898" s="420"/>
      <c r="H898" s="420"/>
      <c r="I898" s="420"/>
      <c r="J898" s="421"/>
    </row>
    <row r="899" spans="1:10" ht="15" thickBot="1" x14ac:dyDescent="0.4">
      <c r="A899" s="422"/>
      <c r="B899" s="423"/>
      <c r="C899" s="423"/>
      <c r="D899" s="423"/>
      <c r="E899" s="423"/>
      <c r="F899" s="423"/>
      <c r="G899" s="423"/>
      <c r="H899" s="423"/>
      <c r="I899" s="423"/>
      <c r="J899" s="424"/>
    </row>
    <row r="900" spans="1:10" x14ac:dyDescent="0.35">
      <c r="A900" s="425"/>
      <c r="B900" s="425"/>
      <c r="C900" s="425"/>
      <c r="D900" s="425"/>
      <c r="E900" s="425"/>
      <c r="F900" s="425"/>
      <c r="G900" s="425"/>
      <c r="H900" s="425"/>
      <c r="I900" s="425"/>
      <c r="J900" s="425"/>
    </row>
    <row r="901" spans="1:10" ht="16" thickBot="1" x14ac:dyDescent="0.4">
      <c r="A901" s="415" t="s">
        <v>29</v>
      </c>
      <c r="B901" s="415"/>
      <c r="C901" s="415"/>
      <c r="D901" s="415"/>
      <c r="E901" s="415"/>
      <c r="F901" s="415"/>
      <c r="G901" s="415"/>
      <c r="H901" s="415"/>
      <c r="I901" s="415"/>
      <c r="J901" s="415"/>
    </row>
    <row r="902" spans="1:10" x14ac:dyDescent="0.35">
      <c r="A902" s="416" t="s">
        <v>360</v>
      </c>
      <c r="B902" s="417"/>
      <c r="C902" s="417"/>
      <c r="D902" s="417"/>
      <c r="E902" s="417"/>
      <c r="F902" s="417"/>
      <c r="G902" s="417"/>
      <c r="H902" s="417"/>
      <c r="I902" s="417"/>
      <c r="J902" s="418"/>
    </row>
    <row r="903" spans="1:10" x14ac:dyDescent="0.35">
      <c r="A903" s="419"/>
      <c r="B903" s="420"/>
      <c r="C903" s="420"/>
      <c r="D903" s="420"/>
      <c r="E903" s="420"/>
      <c r="F903" s="420"/>
      <c r="G903" s="420"/>
      <c r="H903" s="420"/>
      <c r="I903" s="420"/>
      <c r="J903" s="421"/>
    </row>
    <row r="904" spans="1:10" x14ac:dyDescent="0.35">
      <c r="A904" s="419"/>
      <c r="B904" s="420"/>
      <c r="C904" s="420"/>
      <c r="D904" s="420"/>
      <c r="E904" s="420"/>
      <c r="F904" s="420"/>
      <c r="G904" s="420"/>
      <c r="H904" s="420"/>
      <c r="I904" s="420"/>
      <c r="J904" s="421"/>
    </row>
    <row r="905" spans="1:10" x14ac:dyDescent="0.35">
      <c r="A905" s="419"/>
      <c r="B905" s="420"/>
      <c r="C905" s="420"/>
      <c r="D905" s="420"/>
      <c r="E905" s="420"/>
      <c r="F905" s="420"/>
      <c r="G905" s="420"/>
      <c r="H905" s="420"/>
      <c r="I905" s="420"/>
      <c r="J905" s="421"/>
    </row>
    <row r="906" spans="1:10" ht="15" thickBot="1" x14ac:dyDescent="0.4">
      <c r="A906" s="422"/>
      <c r="B906" s="423"/>
      <c r="C906" s="423"/>
      <c r="D906" s="423"/>
      <c r="E906" s="423"/>
      <c r="F906" s="423"/>
      <c r="G906" s="423"/>
      <c r="H906" s="423"/>
      <c r="I906" s="423"/>
      <c r="J906" s="424"/>
    </row>
    <row r="907" spans="1:10" x14ac:dyDescent="0.35">
      <c r="A907" s="425"/>
      <c r="B907" s="425"/>
      <c r="C907" s="425"/>
      <c r="D907" s="425"/>
      <c r="E907" s="425"/>
      <c r="F907" s="425"/>
      <c r="G907" s="425"/>
      <c r="H907" s="425"/>
      <c r="I907" s="425"/>
      <c r="J907" s="425"/>
    </row>
    <row r="908" spans="1:10" ht="16" thickBot="1" x14ac:dyDescent="0.4">
      <c r="A908" s="415" t="s">
        <v>27</v>
      </c>
      <c r="B908" s="415"/>
      <c r="C908" s="415"/>
      <c r="D908" s="415"/>
      <c r="E908" s="415"/>
      <c r="F908" s="415"/>
      <c r="G908" s="415"/>
      <c r="H908" s="415"/>
      <c r="I908" s="415"/>
      <c r="J908" s="415"/>
    </row>
    <row r="909" spans="1:10" ht="15" thickBot="1" x14ac:dyDescent="0.4">
      <c r="A909" s="426" t="s">
        <v>251</v>
      </c>
      <c r="B909" s="427"/>
      <c r="C909" s="427"/>
      <c r="D909" s="427"/>
      <c r="E909" s="427"/>
      <c r="F909" s="427"/>
      <c r="G909" s="427"/>
      <c r="H909" s="427"/>
      <c r="I909" s="427"/>
      <c r="J909" s="428"/>
    </row>
    <row r="910" spans="1:10" x14ac:dyDescent="0.35">
      <c r="A910" s="425"/>
      <c r="B910" s="425"/>
      <c r="C910" s="425"/>
      <c r="D910" s="425"/>
      <c r="E910" s="425"/>
      <c r="F910" s="425"/>
      <c r="G910" s="425"/>
      <c r="H910" s="425"/>
      <c r="I910" s="425"/>
      <c r="J910" s="425"/>
    </row>
    <row r="911" spans="1:10" ht="46.5" customHeight="1" thickBot="1" x14ac:dyDescent="0.4">
      <c r="A911" s="394" t="s">
        <v>185</v>
      </c>
      <c r="B911" s="394"/>
      <c r="C911" s="394"/>
      <c r="D911" s="394"/>
      <c r="E911" s="394"/>
      <c r="F911" s="394"/>
      <c r="G911" s="394"/>
      <c r="H911" s="394"/>
      <c r="I911" s="394"/>
      <c r="J911" s="394"/>
    </row>
    <row r="912" spans="1:10" x14ac:dyDescent="0.35">
      <c r="A912" s="435" t="s">
        <v>361</v>
      </c>
      <c r="B912" s="436"/>
      <c r="C912" s="436"/>
      <c r="D912" s="436"/>
      <c r="E912" s="436"/>
      <c r="F912" s="436"/>
      <c r="G912" s="436"/>
      <c r="H912" s="436"/>
      <c r="I912" s="436"/>
      <c r="J912" s="437"/>
    </row>
    <row r="913" spans="1:10" x14ac:dyDescent="0.35">
      <c r="A913" s="438"/>
      <c r="B913" s="439"/>
      <c r="C913" s="439"/>
      <c r="D913" s="439"/>
      <c r="E913" s="439"/>
      <c r="F913" s="439"/>
      <c r="G913" s="439"/>
      <c r="H913" s="439"/>
      <c r="I913" s="439"/>
      <c r="J913" s="440"/>
    </row>
    <row r="914" spans="1:10" x14ac:dyDescent="0.35">
      <c r="A914" s="438"/>
      <c r="B914" s="439"/>
      <c r="C914" s="439"/>
      <c r="D914" s="439"/>
      <c r="E914" s="439"/>
      <c r="F914" s="439"/>
      <c r="G914" s="439"/>
      <c r="H914" s="439"/>
      <c r="I914" s="439"/>
      <c r="J914" s="440"/>
    </row>
    <row r="915" spans="1:10" x14ac:dyDescent="0.35">
      <c r="A915" s="438"/>
      <c r="B915" s="439"/>
      <c r="C915" s="439"/>
      <c r="D915" s="439"/>
      <c r="E915" s="439"/>
      <c r="F915" s="439"/>
      <c r="G915" s="439"/>
      <c r="H915" s="439"/>
      <c r="I915" s="439"/>
      <c r="J915" s="440"/>
    </row>
    <row r="916" spans="1:10" x14ac:dyDescent="0.35">
      <c r="A916" s="438"/>
      <c r="B916" s="439"/>
      <c r="C916" s="439"/>
      <c r="D916" s="439"/>
      <c r="E916" s="439"/>
      <c r="F916" s="439"/>
      <c r="G916" s="439"/>
      <c r="H916" s="439"/>
      <c r="I916" s="439"/>
      <c r="J916" s="440"/>
    </row>
    <row r="917" spans="1:10" x14ac:dyDescent="0.35">
      <c r="A917" s="438"/>
      <c r="B917" s="439"/>
      <c r="C917" s="439"/>
      <c r="D917" s="439"/>
      <c r="E917" s="439"/>
      <c r="F917" s="439"/>
      <c r="G917" s="439"/>
      <c r="H917" s="439"/>
      <c r="I917" s="439"/>
      <c r="J917" s="440"/>
    </row>
    <row r="918" spans="1:10" x14ac:dyDescent="0.35">
      <c r="A918" s="438"/>
      <c r="B918" s="439"/>
      <c r="C918" s="439"/>
      <c r="D918" s="439"/>
      <c r="E918" s="439"/>
      <c r="F918" s="439"/>
      <c r="G918" s="439"/>
      <c r="H918" s="439"/>
      <c r="I918" s="439"/>
      <c r="J918" s="440"/>
    </row>
    <row r="919" spans="1:10" x14ac:dyDescent="0.35">
      <c r="A919" s="438"/>
      <c r="B919" s="439"/>
      <c r="C919" s="439"/>
      <c r="D919" s="439"/>
      <c r="E919" s="439"/>
      <c r="F919" s="439"/>
      <c r="G919" s="439"/>
      <c r="H919" s="439"/>
      <c r="I919" s="439"/>
      <c r="J919" s="440"/>
    </row>
    <row r="920" spans="1:10" x14ac:dyDescent="0.35">
      <c r="A920" s="438"/>
      <c r="B920" s="439"/>
      <c r="C920" s="439"/>
      <c r="D920" s="439"/>
      <c r="E920" s="439"/>
      <c r="F920" s="439"/>
      <c r="G920" s="439"/>
      <c r="H920" s="439"/>
      <c r="I920" s="439"/>
      <c r="J920" s="440"/>
    </row>
    <row r="921" spans="1:10" x14ac:dyDescent="0.35">
      <c r="A921" s="438"/>
      <c r="B921" s="439"/>
      <c r="C921" s="439"/>
      <c r="D921" s="439"/>
      <c r="E921" s="439"/>
      <c r="F921" s="439"/>
      <c r="G921" s="439"/>
      <c r="H921" s="439"/>
      <c r="I921" s="439"/>
      <c r="J921" s="440"/>
    </row>
    <row r="922" spans="1:10" x14ac:dyDescent="0.35">
      <c r="A922" s="438"/>
      <c r="B922" s="439"/>
      <c r="C922" s="439"/>
      <c r="D922" s="439"/>
      <c r="E922" s="439"/>
      <c r="F922" s="439"/>
      <c r="G922" s="439"/>
      <c r="H922" s="439"/>
      <c r="I922" s="439"/>
      <c r="J922" s="440"/>
    </row>
    <row r="923" spans="1:10" ht="15" thickBot="1" x14ac:dyDescent="0.4">
      <c r="A923" s="441"/>
      <c r="B923" s="442"/>
      <c r="C923" s="442"/>
      <c r="D923" s="442"/>
      <c r="E923" s="442"/>
      <c r="F923" s="442"/>
      <c r="G923" s="442"/>
      <c r="H923" s="442"/>
      <c r="I923" s="442"/>
      <c r="J923" s="443"/>
    </row>
    <row r="924" spans="1:10" ht="15" thickBot="1" x14ac:dyDescent="0.4">
      <c r="A924" s="432"/>
      <c r="B924" s="433"/>
      <c r="C924" s="433"/>
      <c r="D924" s="433"/>
      <c r="E924" s="433"/>
      <c r="F924" s="433"/>
      <c r="G924" s="433"/>
      <c r="H924" s="433"/>
      <c r="I924" s="433"/>
      <c r="J924" s="434"/>
    </row>
    <row r="925" spans="1:10" ht="18.5" x14ac:dyDescent="0.45">
      <c r="A925" s="404" t="s">
        <v>209</v>
      </c>
      <c r="B925" s="404"/>
      <c r="C925" s="404"/>
      <c r="D925" s="404"/>
      <c r="E925" s="404"/>
      <c r="F925" s="404"/>
      <c r="G925" s="404"/>
      <c r="H925" s="404"/>
      <c r="I925" s="404"/>
      <c r="J925" s="404"/>
    </row>
    <row r="926" spans="1:10" ht="15" thickBot="1" x14ac:dyDescent="0.4">
      <c r="A926" s="405"/>
      <c r="B926" s="405"/>
      <c r="C926" s="405"/>
      <c r="D926" s="405"/>
      <c r="E926" s="405"/>
      <c r="F926" s="405"/>
      <c r="G926" s="405"/>
      <c r="H926" s="405"/>
      <c r="I926" s="405"/>
      <c r="J926" s="405"/>
    </row>
    <row r="927" spans="1:10" ht="16" thickBot="1" x14ac:dyDescent="0.4">
      <c r="A927" s="406" t="s">
        <v>183</v>
      </c>
      <c r="B927" s="406"/>
      <c r="C927" s="407" t="s">
        <v>324</v>
      </c>
      <c r="D927" s="408"/>
      <c r="E927" s="408"/>
      <c r="F927" s="408"/>
      <c r="G927" s="408"/>
      <c r="H927" s="408"/>
      <c r="I927" s="408"/>
      <c r="J927" s="409"/>
    </row>
    <row r="928" spans="1:10" ht="15" thickBot="1" x14ac:dyDescent="0.4">
      <c r="A928" s="410"/>
      <c r="B928" s="410"/>
      <c r="C928" s="410"/>
      <c r="D928" s="410"/>
      <c r="E928" s="410"/>
      <c r="F928" s="410"/>
      <c r="G928" s="410"/>
      <c r="H928" s="410"/>
      <c r="I928" s="410"/>
      <c r="J928" s="410"/>
    </row>
    <row r="929" spans="1:10" ht="15" thickBot="1" x14ac:dyDescent="0.4">
      <c r="A929" s="411" t="s">
        <v>68</v>
      </c>
      <c r="B929" s="411"/>
      <c r="C929" s="412"/>
      <c r="D929" s="183" t="s">
        <v>46</v>
      </c>
      <c r="F929" s="413" t="s">
        <v>69</v>
      </c>
      <c r="G929" s="413"/>
      <c r="H929" s="414"/>
      <c r="I929" s="183" t="s">
        <v>49</v>
      </c>
    </row>
    <row r="930" spans="1:10" x14ac:dyDescent="0.35">
      <c r="A930" s="410"/>
      <c r="B930" s="410"/>
      <c r="C930" s="410"/>
      <c r="D930" s="410"/>
      <c r="E930" s="410"/>
      <c r="F930" s="410"/>
      <c r="G930" s="410"/>
      <c r="H930" s="410"/>
      <c r="I930" s="410"/>
      <c r="J930" s="410"/>
    </row>
    <row r="931" spans="1:10" ht="16" thickBot="1" x14ac:dyDescent="0.4">
      <c r="A931" s="415" t="s">
        <v>184</v>
      </c>
      <c r="B931" s="415"/>
      <c r="C931" s="415"/>
      <c r="D931" s="415"/>
      <c r="E931" s="415"/>
      <c r="F931" s="415"/>
      <c r="G931" s="415"/>
      <c r="H931" s="415"/>
      <c r="I931" s="415"/>
      <c r="J931" s="415"/>
    </row>
    <row r="932" spans="1:10" x14ac:dyDescent="0.35">
      <c r="A932" s="416" t="s">
        <v>362</v>
      </c>
      <c r="B932" s="417"/>
      <c r="C932" s="417"/>
      <c r="D932" s="417"/>
      <c r="E932" s="417"/>
      <c r="F932" s="417"/>
      <c r="G932" s="417"/>
      <c r="H932" s="417"/>
      <c r="I932" s="417"/>
      <c r="J932" s="418"/>
    </row>
    <row r="933" spans="1:10" x14ac:dyDescent="0.35">
      <c r="A933" s="419"/>
      <c r="B933" s="420"/>
      <c r="C933" s="420"/>
      <c r="D933" s="420"/>
      <c r="E933" s="420"/>
      <c r="F933" s="420"/>
      <c r="G933" s="420"/>
      <c r="H933" s="420"/>
      <c r="I933" s="420"/>
      <c r="J933" s="421"/>
    </row>
    <row r="934" spans="1:10" x14ac:dyDescent="0.35">
      <c r="A934" s="419"/>
      <c r="B934" s="420"/>
      <c r="C934" s="420"/>
      <c r="D934" s="420"/>
      <c r="E934" s="420"/>
      <c r="F934" s="420"/>
      <c r="G934" s="420"/>
      <c r="H934" s="420"/>
      <c r="I934" s="420"/>
      <c r="J934" s="421"/>
    </row>
    <row r="935" spans="1:10" x14ac:dyDescent="0.35">
      <c r="A935" s="419"/>
      <c r="B935" s="420"/>
      <c r="C935" s="420"/>
      <c r="D935" s="420"/>
      <c r="E935" s="420"/>
      <c r="F935" s="420"/>
      <c r="G935" s="420"/>
      <c r="H935" s="420"/>
      <c r="I935" s="420"/>
      <c r="J935" s="421"/>
    </row>
    <row r="936" spans="1:10" x14ac:dyDescent="0.35">
      <c r="A936" s="419"/>
      <c r="B936" s="420"/>
      <c r="C936" s="420"/>
      <c r="D936" s="420"/>
      <c r="E936" s="420"/>
      <c r="F936" s="420"/>
      <c r="G936" s="420"/>
      <c r="H936" s="420"/>
      <c r="I936" s="420"/>
      <c r="J936" s="421"/>
    </row>
    <row r="937" spans="1:10" x14ac:dyDescent="0.35">
      <c r="A937" s="419"/>
      <c r="B937" s="420"/>
      <c r="C937" s="420"/>
      <c r="D937" s="420"/>
      <c r="E937" s="420"/>
      <c r="F937" s="420"/>
      <c r="G937" s="420"/>
      <c r="H937" s="420"/>
      <c r="I937" s="420"/>
      <c r="J937" s="421"/>
    </row>
    <row r="938" spans="1:10" x14ac:dyDescent="0.35">
      <c r="A938" s="419"/>
      <c r="B938" s="420"/>
      <c r="C938" s="420"/>
      <c r="D938" s="420"/>
      <c r="E938" s="420"/>
      <c r="F938" s="420"/>
      <c r="G938" s="420"/>
      <c r="H938" s="420"/>
      <c r="I938" s="420"/>
      <c r="J938" s="421"/>
    </row>
    <row r="939" spans="1:10" x14ac:dyDescent="0.35">
      <c r="A939" s="419"/>
      <c r="B939" s="420"/>
      <c r="C939" s="420"/>
      <c r="D939" s="420"/>
      <c r="E939" s="420"/>
      <c r="F939" s="420"/>
      <c r="G939" s="420"/>
      <c r="H939" s="420"/>
      <c r="I939" s="420"/>
      <c r="J939" s="421"/>
    </row>
    <row r="940" spans="1:10" x14ac:dyDescent="0.35">
      <c r="A940" s="419"/>
      <c r="B940" s="420"/>
      <c r="C940" s="420"/>
      <c r="D940" s="420"/>
      <c r="E940" s="420"/>
      <c r="F940" s="420"/>
      <c r="G940" s="420"/>
      <c r="H940" s="420"/>
      <c r="I940" s="420"/>
      <c r="J940" s="421"/>
    </row>
    <row r="941" spans="1:10" ht="15" thickBot="1" x14ac:dyDescent="0.4">
      <c r="A941" s="422"/>
      <c r="B941" s="423"/>
      <c r="C941" s="423"/>
      <c r="D941" s="423"/>
      <c r="E941" s="423"/>
      <c r="F941" s="423"/>
      <c r="G941" s="423"/>
      <c r="H941" s="423"/>
      <c r="I941" s="423"/>
      <c r="J941" s="424"/>
    </row>
    <row r="942" spans="1:10" x14ac:dyDescent="0.35">
      <c r="A942" s="425"/>
      <c r="B942" s="425"/>
      <c r="C942" s="425"/>
      <c r="D942" s="425"/>
      <c r="E942" s="425"/>
      <c r="F942" s="425"/>
      <c r="G942" s="425"/>
      <c r="H942" s="425"/>
      <c r="I942" s="425"/>
      <c r="J942" s="425"/>
    </row>
    <row r="943" spans="1:10" ht="16" thickBot="1" x14ac:dyDescent="0.4">
      <c r="A943" s="415" t="s">
        <v>29</v>
      </c>
      <c r="B943" s="415"/>
      <c r="C943" s="415"/>
      <c r="D943" s="415"/>
      <c r="E943" s="415"/>
      <c r="F943" s="415"/>
      <c r="G943" s="415"/>
      <c r="H943" s="415"/>
      <c r="I943" s="415"/>
      <c r="J943" s="415"/>
    </row>
    <row r="944" spans="1:10" x14ac:dyDescent="0.35">
      <c r="A944" s="416" t="s">
        <v>363</v>
      </c>
      <c r="B944" s="417"/>
      <c r="C944" s="417"/>
      <c r="D944" s="417"/>
      <c r="E944" s="417"/>
      <c r="F944" s="417"/>
      <c r="G944" s="417"/>
      <c r="H944" s="417"/>
      <c r="I944" s="417"/>
      <c r="J944" s="418"/>
    </row>
    <row r="945" spans="1:10" x14ac:dyDescent="0.35">
      <c r="A945" s="419"/>
      <c r="B945" s="420"/>
      <c r="C945" s="420"/>
      <c r="D945" s="420"/>
      <c r="E945" s="420"/>
      <c r="F945" s="420"/>
      <c r="G945" s="420"/>
      <c r="H945" s="420"/>
      <c r="I945" s="420"/>
      <c r="J945" s="421"/>
    </row>
    <row r="946" spans="1:10" x14ac:dyDescent="0.35">
      <c r="A946" s="419"/>
      <c r="B946" s="420"/>
      <c r="C946" s="420"/>
      <c r="D946" s="420"/>
      <c r="E946" s="420"/>
      <c r="F946" s="420"/>
      <c r="G946" s="420"/>
      <c r="H946" s="420"/>
      <c r="I946" s="420"/>
      <c r="J946" s="421"/>
    </row>
    <row r="947" spans="1:10" x14ac:dyDescent="0.35">
      <c r="A947" s="419"/>
      <c r="B947" s="420"/>
      <c r="C947" s="420"/>
      <c r="D947" s="420"/>
      <c r="E947" s="420"/>
      <c r="F947" s="420"/>
      <c r="G947" s="420"/>
      <c r="H947" s="420"/>
      <c r="I947" s="420"/>
      <c r="J947" s="421"/>
    </row>
    <row r="948" spans="1:10" ht="15" thickBot="1" x14ac:dyDescent="0.4">
      <c r="A948" s="422"/>
      <c r="B948" s="423"/>
      <c r="C948" s="423"/>
      <c r="D948" s="423"/>
      <c r="E948" s="423"/>
      <c r="F948" s="423"/>
      <c r="G948" s="423"/>
      <c r="H948" s="423"/>
      <c r="I948" s="423"/>
      <c r="J948" s="424"/>
    </row>
    <row r="949" spans="1:10" x14ac:dyDescent="0.35">
      <c r="A949" s="425"/>
      <c r="B949" s="425"/>
      <c r="C949" s="425"/>
      <c r="D949" s="425"/>
      <c r="E949" s="425"/>
      <c r="F949" s="425"/>
      <c r="G949" s="425"/>
      <c r="H949" s="425"/>
      <c r="I949" s="425"/>
      <c r="J949" s="425"/>
    </row>
    <row r="950" spans="1:10" ht="16" thickBot="1" x14ac:dyDescent="0.4">
      <c r="A950" s="415" t="s">
        <v>27</v>
      </c>
      <c r="B950" s="415"/>
      <c r="C950" s="415"/>
      <c r="D950" s="415"/>
      <c r="E950" s="415"/>
      <c r="F950" s="415"/>
      <c r="G950" s="415"/>
      <c r="H950" s="415"/>
      <c r="I950" s="415"/>
      <c r="J950" s="415"/>
    </row>
    <row r="951" spans="1:10" ht="15" thickBot="1" x14ac:dyDescent="0.4">
      <c r="A951" s="426" t="s">
        <v>274</v>
      </c>
      <c r="B951" s="427"/>
      <c r="C951" s="427"/>
      <c r="D951" s="427"/>
      <c r="E951" s="427"/>
      <c r="F951" s="427"/>
      <c r="G951" s="427"/>
      <c r="H951" s="427"/>
      <c r="I951" s="427"/>
      <c r="J951" s="428"/>
    </row>
    <row r="952" spans="1:10" x14ac:dyDescent="0.35">
      <c r="A952" s="425"/>
      <c r="B952" s="425"/>
      <c r="C952" s="425"/>
      <c r="D952" s="425"/>
      <c r="E952" s="425"/>
      <c r="F952" s="425"/>
      <c r="G952" s="425"/>
      <c r="H952" s="425"/>
      <c r="I952" s="425"/>
      <c r="J952" s="425"/>
    </row>
    <row r="953" spans="1:10" ht="52" customHeight="1" thickBot="1" x14ac:dyDescent="0.4">
      <c r="A953" s="394" t="s">
        <v>185</v>
      </c>
      <c r="B953" s="394"/>
      <c r="C953" s="394"/>
      <c r="D953" s="394"/>
      <c r="E953" s="394"/>
      <c r="F953" s="394"/>
      <c r="G953" s="394"/>
      <c r="H953" s="394"/>
      <c r="I953" s="394"/>
      <c r="J953" s="394"/>
    </row>
    <row r="954" spans="1:10" ht="18" customHeight="1" x14ac:dyDescent="0.35">
      <c r="A954" s="435" t="s">
        <v>390</v>
      </c>
      <c r="B954" s="436"/>
      <c r="C954" s="436"/>
      <c r="D954" s="436"/>
      <c r="E954" s="436"/>
      <c r="F954" s="436"/>
      <c r="G954" s="436"/>
      <c r="H954" s="436"/>
      <c r="I954" s="436"/>
      <c r="J954" s="437"/>
    </row>
    <row r="955" spans="1:10" ht="18" customHeight="1" x14ac:dyDescent="0.35">
      <c r="A955" s="438"/>
      <c r="B955" s="439"/>
      <c r="C955" s="439"/>
      <c r="D955" s="439"/>
      <c r="E955" s="439"/>
      <c r="F955" s="439"/>
      <c r="G955" s="439"/>
      <c r="H955" s="439"/>
      <c r="I955" s="439"/>
      <c r="J955" s="440"/>
    </row>
    <row r="956" spans="1:10" ht="18" customHeight="1" x14ac:dyDescent="0.35">
      <c r="A956" s="438"/>
      <c r="B956" s="439"/>
      <c r="C956" s="439"/>
      <c r="D956" s="439"/>
      <c r="E956" s="439"/>
      <c r="F956" s="439"/>
      <c r="G956" s="439"/>
      <c r="H956" s="439"/>
      <c r="I956" s="439"/>
      <c r="J956" s="440"/>
    </row>
    <row r="957" spans="1:10" ht="18" customHeight="1" x14ac:dyDescent="0.35">
      <c r="A957" s="438"/>
      <c r="B957" s="439"/>
      <c r="C957" s="439"/>
      <c r="D957" s="439"/>
      <c r="E957" s="439"/>
      <c r="F957" s="439"/>
      <c r="G957" s="439"/>
      <c r="H957" s="439"/>
      <c r="I957" s="439"/>
      <c r="J957" s="440"/>
    </row>
    <row r="958" spans="1:10" ht="18" customHeight="1" x14ac:dyDescent="0.35">
      <c r="A958" s="438"/>
      <c r="B958" s="439"/>
      <c r="C958" s="439"/>
      <c r="D958" s="439"/>
      <c r="E958" s="439"/>
      <c r="F958" s="439"/>
      <c r="G958" s="439"/>
      <c r="H958" s="439"/>
      <c r="I958" s="439"/>
      <c r="J958" s="440"/>
    </row>
    <row r="959" spans="1:10" ht="18" customHeight="1" x14ac:dyDescent="0.35">
      <c r="A959" s="438"/>
      <c r="B959" s="439"/>
      <c r="C959" s="439"/>
      <c r="D959" s="439"/>
      <c r="E959" s="439"/>
      <c r="F959" s="439"/>
      <c r="G959" s="439"/>
      <c r="H959" s="439"/>
      <c r="I959" s="439"/>
      <c r="J959" s="440"/>
    </row>
    <row r="960" spans="1:10" ht="18" customHeight="1" x14ac:dyDescent="0.35">
      <c r="A960" s="438"/>
      <c r="B960" s="439"/>
      <c r="C960" s="439"/>
      <c r="D960" s="439"/>
      <c r="E960" s="439"/>
      <c r="F960" s="439"/>
      <c r="G960" s="439"/>
      <c r="H960" s="439"/>
      <c r="I960" s="439"/>
      <c r="J960" s="440"/>
    </row>
    <row r="961" spans="1:10" ht="18" customHeight="1" x14ac:dyDescent="0.35">
      <c r="A961" s="438"/>
      <c r="B961" s="439"/>
      <c r="C961" s="439"/>
      <c r="D961" s="439"/>
      <c r="E961" s="439"/>
      <c r="F961" s="439"/>
      <c r="G961" s="439"/>
      <c r="H961" s="439"/>
      <c r="I961" s="439"/>
      <c r="J961" s="440"/>
    </row>
    <row r="962" spans="1:10" ht="18" customHeight="1" x14ac:dyDescent="0.35">
      <c r="A962" s="438"/>
      <c r="B962" s="439"/>
      <c r="C962" s="439"/>
      <c r="D962" s="439"/>
      <c r="E962" s="439"/>
      <c r="F962" s="439"/>
      <c r="G962" s="439"/>
      <c r="H962" s="439"/>
      <c r="I962" s="439"/>
      <c r="J962" s="440"/>
    </row>
    <row r="963" spans="1:10" ht="18" customHeight="1" x14ac:dyDescent="0.35">
      <c r="A963" s="438"/>
      <c r="B963" s="439"/>
      <c r="C963" s="439"/>
      <c r="D963" s="439"/>
      <c r="E963" s="439"/>
      <c r="F963" s="439"/>
      <c r="G963" s="439"/>
      <c r="H963" s="439"/>
      <c r="I963" s="439"/>
      <c r="J963" s="440"/>
    </row>
    <row r="964" spans="1:10" ht="18" customHeight="1" x14ac:dyDescent="0.35">
      <c r="A964" s="438"/>
      <c r="B964" s="439"/>
      <c r="C964" s="439"/>
      <c r="D964" s="439"/>
      <c r="E964" s="439"/>
      <c r="F964" s="439"/>
      <c r="G964" s="439"/>
      <c r="H964" s="439"/>
      <c r="I964" s="439"/>
      <c r="J964" s="440"/>
    </row>
    <row r="965" spans="1:10" ht="18" customHeight="1" thickBot="1" x14ac:dyDescent="0.4">
      <c r="A965" s="441"/>
      <c r="B965" s="442"/>
      <c r="C965" s="442"/>
      <c r="D965" s="442"/>
      <c r="E965" s="442"/>
      <c r="F965" s="442"/>
      <c r="G965" s="442"/>
      <c r="H965" s="442"/>
      <c r="I965" s="442"/>
      <c r="J965" s="443"/>
    </row>
    <row r="966" spans="1:10" ht="15" thickBot="1" x14ac:dyDescent="0.4">
      <c r="A966" s="432"/>
      <c r="B966" s="433"/>
      <c r="C966" s="433"/>
      <c r="D966" s="433"/>
      <c r="E966" s="433"/>
      <c r="F966" s="433"/>
      <c r="G966" s="433"/>
      <c r="H966" s="433"/>
      <c r="I966" s="433"/>
      <c r="J966" s="434"/>
    </row>
    <row r="967" spans="1:10" ht="18.5" x14ac:dyDescent="0.45">
      <c r="A967" s="404" t="s">
        <v>210</v>
      </c>
      <c r="B967" s="404"/>
      <c r="C967" s="404"/>
      <c r="D967" s="404"/>
      <c r="E967" s="404"/>
      <c r="F967" s="404"/>
      <c r="G967" s="404"/>
      <c r="H967" s="404"/>
      <c r="I967" s="404"/>
      <c r="J967" s="404"/>
    </row>
    <row r="968" spans="1:10" ht="15" thickBot="1" x14ac:dyDescent="0.4">
      <c r="A968" s="405"/>
      <c r="B968" s="405"/>
      <c r="C968" s="405"/>
      <c r="D968" s="405"/>
      <c r="E968" s="405"/>
      <c r="F968" s="405"/>
      <c r="G968" s="405"/>
      <c r="H968" s="405"/>
      <c r="I968" s="405"/>
      <c r="J968" s="405"/>
    </row>
    <row r="969" spans="1:10" ht="16" thickBot="1" x14ac:dyDescent="0.4">
      <c r="A969" s="406" t="s">
        <v>183</v>
      </c>
      <c r="B969" s="406"/>
      <c r="C969" s="407" t="s">
        <v>325</v>
      </c>
      <c r="D969" s="408"/>
      <c r="E969" s="408"/>
      <c r="F969" s="408"/>
      <c r="G969" s="408"/>
      <c r="H969" s="408"/>
      <c r="I969" s="408"/>
      <c r="J969" s="409"/>
    </row>
    <row r="970" spans="1:10" ht="15" thickBot="1" x14ac:dyDescent="0.4">
      <c r="A970" s="410"/>
      <c r="B970" s="410"/>
      <c r="C970" s="410"/>
      <c r="D970" s="410"/>
      <c r="E970" s="410"/>
      <c r="F970" s="410"/>
      <c r="G970" s="410"/>
      <c r="H970" s="410"/>
      <c r="I970" s="410"/>
      <c r="J970" s="410"/>
    </row>
    <row r="971" spans="1:10" ht="15" thickBot="1" x14ac:dyDescent="0.4">
      <c r="A971" s="411" t="s">
        <v>68</v>
      </c>
      <c r="B971" s="411"/>
      <c r="C971" s="412"/>
      <c r="D971" s="183" t="s">
        <v>46</v>
      </c>
      <c r="F971" s="413" t="s">
        <v>69</v>
      </c>
      <c r="G971" s="413"/>
      <c r="H971" s="414"/>
      <c r="I971" s="183" t="s">
        <v>49</v>
      </c>
    </row>
    <row r="972" spans="1:10" x14ac:dyDescent="0.35">
      <c r="A972" s="410"/>
      <c r="B972" s="410"/>
      <c r="C972" s="410"/>
      <c r="D972" s="410"/>
      <c r="E972" s="410"/>
      <c r="F972" s="410"/>
      <c r="G972" s="410"/>
      <c r="H972" s="410"/>
      <c r="I972" s="410"/>
      <c r="J972" s="410"/>
    </row>
    <row r="973" spans="1:10" ht="16" thickBot="1" x14ac:dyDescent="0.4">
      <c r="A973" s="415" t="s">
        <v>184</v>
      </c>
      <c r="B973" s="415"/>
      <c r="C973" s="415"/>
      <c r="D973" s="415"/>
      <c r="E973" s="415"/>
      <c r="F973" s="415"/>
      <c r="G973" s="415"/>
      <c r="H973" s="415"/>
      <c r="I973" s="415"/>
      <c r="J973" s="415"/>
    </row>
    <row r="974" spans="1:10" x14ac:dyDescent="0.35">
      <c r="A974" s="416" t="s">
        <v>364</v>
      </c>
      <c r="B974" s="417"/>
      <c r="C974" s="417"/>
      <c r="D974" s="417"/>
      <c r="E974" s="417"/>
      <c r="F974" s="417"/>
      <c r="G974" s="417"/>
      <c r="H974" s="417"/>
      <c r="I974" s="417"/>
      <c r="J974" s="418"/>
    </row>
    <row r="975" spans="1:10" x14ac:dyDescent="0.35">
      <c r="A975" s="419"/>
      <c r="B975" s="420"/>
      <c r="C975" s="420"/>
      <c r="D975" s="420"/>
      <c r="E975" s="420"/>
      <c r="F975" s="420"/>
      <c r="G975" s="420"/>
      <c r="H975" s="420"/>
      <c r="I975" s="420"/>
      <c r="J975" s="421"/>
    </row>
    <row r="976" spans="1:10" x14ac:dyDescent="0.35">
      <c r="A976" s="419"/>
      <c r="B976" s="420"/>
      <c r="C976" s="420"/>
      <c r="D976" s="420"/>
      <c r="E976" s="420"/>
      <c r="F976" s="420"/>
      <c r="G976" s="420"/>
      <c r="H976" s="420"/>
      <c r="I976" s="420"/>
      <c r="J976" s="421"/>
    </row>
    <row r="977" spans="1:10" x14ac:dyDescent="0.35">
      <c r="A977" s="419"/>
      <c r="B977" s="420"/>
      <c r="C977" s="420"/>
      <c r="D977" s="420"/>
      <c r="E977" s="420"/>
      <c r="F977" s="420"/>
      <c r="G977" s="420"/>
      <c r="H977" s="420"/>
      <c r="I977" s="420"/>
      <c r="J977" s="421"/>
    </row>
    <row r="978" spans="1:10" x14ac:dyDescent="0.35">
      <c r="A978" s="419"/>
      <c r="B978" s="420"/>
      <c r="C978" s="420"/>
      <c r="D978" s="420"/>
      <c r="E978" s="420"/>
      <c r="F978" s="420"/>
      <c r="G978" s="420"/>
      <c r="H978" s="420"/>
      <c r="I978" s="420"/>
      <c r="J978" s="421"/>
    </row>
    <row r="979" spans="1:10" x14ac:dyDescent="0.35">
      <c r="A979" s="419"/>
      <c r="B979" s="420"/>
      <c r="C979" s="420"/>
      <c r="D979" s="420"/>
      <c r="E979" s="420"/>
      <c r="F979" s="420"/>
      <c r="G979" s="420"/>
      <c r="H979" s="420"/>
      <c r="I979" s="420"/>
      <c r="J979" s="421"/>
    </row>
    <row r="980" spans="1:10" x14ac:dyDescent="0.35">
      <c r="A980" s="419"/>
      <c r="B980" s="420"/>
      <c r="C980" s="420"/>
      <c r="D980" s="420"/>
      <c r="E980" s="420"/>
      <c r="F980" s="420"/>
      <c r="G980" s="420"/>
      <c r="H980" s="420"/>
      <c r="I980" s="420"/>
      <c r="J980" s="421"/>
    </row>
    <row r="981" spans="1:10" x14ac:dyDescent="0.35">
      <c r="A981" s="419"/>
      <c r="B981" s="420"/>
      <c r="C981" s="420"/>
      <c r="D981" s="420"/>
      <c r="E981" s="420"/>
      <c r="F981" s="420"/>
      <c r="G981" s="420"/>
      <c r="H981" s="420"/>
      <c r="I981" s="420"/>
      <c r="J981" s="421"/>
    </row>
    <row r="982" spans="1:10" x14ac:dyDescent="0.35">
      <c r="A982" s="419"/>
      <c r="B982" s="420"/>
      <c r="C982" s="420"/>
      <c r="D982" s="420"/>
      <c r="E982" s="420"/>
      <c r="F982" s="420"/>
      <c r="G982" s="420"/>
      <c r="H982" s="420"/>
      <c r="I982" s="420"/>
      <c r="J982" s="421"/>
    </row>
    <row r="983" spans="1:10" ht="15" thickBot="1" x14ac:dyDescent="0.4">
      <c r="A983" s="422"/>
      <c r="B983" s="423"/>
      <c r="C983" s="423"/>
      <c r="D983" s="423"/>
      <c r="E983" s="423"/>
      <c r="F983" s="423"/>
      <c r="G983" s="423"/>
      <c r="H983" s="423"/>
      <c r="I983" s="423"/>
      <c r="J983" s="424"/>
    </row>
    <row r="984" spans="1:10" x14ac:dyDescent="0.35">
      <c r="A984" s="425"/>
      <c r="B984" s="425"/>
      <c r="C984" s="425"/>
      <c r="D984" s="425"/>
      <c r="E984" s="425"/>
      <c r="F984" s="425"/>
      <c r="G984" s="425"/>
      <c r="H984" s="425"/>
      <c r="I984" s="425"/>
      <c r="J984" s="425"/>
    </row>
    <row r="985" spans="1:10" ht="16" thickBot="1" x14ac:dyDescent="0.4">
      <c r="A985" s="415" t="s">
        <v>29</v>
      </c>
      <c r="B985" s="415"/>
      <c r="C985" s="415"/>
      <c r="D985" s="415"/>
      <c r="E985" s="415"/>
      <c r="F985" s="415"/>
      <c r="G985" s="415"/>
      <c r="H985" s="415"/>
      <c r="I985" s="415"/>
      <c r="J985" s="415"/>
    </row>
    <row r="986" spans="1:10" x14ac:dyDescent="0.35">
      <c r="A986" s="416" t="s">
        <v>365</v>
      </c>
      <c r="B986" s="417"/>
      <c r="C986" s="417"/>
      <c r="D986" s="417"/>
      <c r="E986" s="417"/>
      <c r="F986" s="417"/>
      <c r="G986" s="417"/>
      <c r="H986" s="417"/>
      <c r="I986" s="417"/>
      <c r="J986" s="418"/>
    </row>
    <row r="987" spans="1:10" x14ac:dyDescent="0.35">
      <c r="A987" s="419"/>
      <c r="B987" s="420"/>
      <c r="C987" s="420"/>
      <c r="D987" s="420"/>
      <c r="E987" s="420"/>
      <c r="F987" s="420"/>
      <c r="G987" s="420"/>
      <c r="H987" s="420"/>
      <c r="I987" s="420"/>
      <c r="J987" s="421"/>
    </row>
    <row r="988" spans="1:10" x14ac:dyDescent="0.35">
      <c r="A988" s="419"/>
      <c r="B988" s="420"/>
      <c r="C988" s="420"/>
      <c r="D988" s="420"/>
      <c r="E988" s="420"/>
      <c r="F988" s="420"/>
      <c r="G988" s="420"/>
      <c r="H988" s="420"/>
      <c r="I988" s="420"/>
      <c r="J988" s="421"/>
    </row>
    <row r="989" spans="1:10" x14ac:dyDescent="0.35">
      <c r="A989" s="419"/>
      <c r="B989" s="420"/>
      <c r="C989" s="420"/>
      <c r="D989" s="420"/>
      <c r="E989" s="420"/>
      <c r="F989" s="420"/>
      <c r="G989" s="420"/>
      <c r="H989" s="420"/>
      <c r="I989" s="420"/>
      <c r="J989" s="421"/>
    </row>
    <row r="990" spans="1:10" ht="15" thickBot="1" x14ac:dyDescent="0.4">
      <c r="A990" s="422"/>
      <c r="B990" s="423"/>
      <c r="C990" s="423"/>
      <c r="D990" s="423"/>
      <c r="E990" s="423"/>
      <c r="F990" s="423"/>
      <c r="G990" s="423"/>
      <c r="H990" s="423"/>
      <c r="I990" s="423"/>
      <c r="J990" s="424"/>
    </row>
    <row r="991" spans="1:10" x14ac:dyDescent="0.35">
      <c r="A991" s="425"/>
      <c r="B991" s="425"/>
      <c r="C991" s="425"/>
      <c r="D991" s="425"/>
      <c r="E991" s="425"/>
      <c r="F991" s="425"/>
      <c r="G991" s="425"/>
      <c r="H991" s="425"/>
      <c r="I991" s="425"/>
      <c r="J991" s="425"/>
    </row>
    <row r="992" spans="1:10" ht="16" thickBot="1" x14ac:dyDescent="0.4">
      <c r="A992" s="415" t="s">
        <v>27</v>
      </c>
      <c r="B992" s="415"/>
      <c r="C992" s="415"/>
      <c r="D992" s="415"/>
      <c r="E992" s="415"/>
      <c r="F992" s="415"/>
      <c r="G992" s="415"/>
      <c r="H992" s="415"/>
      <c r="I992" s="415"/>
      <c r="J992" s="415"/>
    </row>
    <row r="993" spans="1:10" ht="15" thickBot="1" x14ac:dyDescent="0.4">
      <c r="A993" s="426" t="s">
        <v>302</v>
      </c>
      <c r="B993" s="427"/>
      <c r="C993" s="427"/>
      <c r="D993" s="427"/>
      <c r="E993" s="427"/>
      <c r="F993" s="427"/>
      <c r="G993" s="427"/>
      <c r="H993" s="427"/>
      <c r="I993" s="427"/>
      <c r="J993" s="428"/>
    </row>
    <row r="994" spans="1:10" x14ac:dyDescent="0.35">
      <c r="A994" s="425"/>
      <c r="B994" s="425"/>
      <c r="C994" s="425"/>
      <c r="D994" s="425"/>
      <c r="E994" s="425"/>
      <c r="F994" s="425"/>
      <c r="G994" s="425"/>
      <c r="H994" s="425"/>
      <c r="I994" s="425"/>
      <c r="J994" s="425"/>
    </row>
    <row r="995" spans="1:10" ht="50.15" customHeight="1" thickBot="1" x14ac:dyDescent="0.4">
      <c r="A995" s="394" t="s">
        <v>185</v>
      </c>
      <c r="B995" s="394"/>
      <c r="C995" s="394"/>
      <c r="D995" s="394"/>
      <c r="E995" s="394"/>
      <c r="F995" s="394"/>
      <c r="G995" s="394"/>
      <c r="H995" s="394"/>
      <c r="I995" s="394"/>
      <c r="J995" s="394"/>
    </row>
    <row r="996" spans="1:10" ht="18" customHeight="1" x14ac:dyDescent="0.35">
      <c r="A996" s="435" t="s">
        <v>391</v>
      </c>
      <c r="B996" s="436"/>
      <c r="C996" s="436"/>
      <c r="D996" s="436"/>
      <c r="E996" s="436"/>
      <c r="F996" s="436"/>
      <c r="G996" s="436"/>
      <c r="H996" s="436"/>
      <c r="I996" s="436"/>
      <c r="J996" s="437"/>
    </row>
    <row r="997" spans="1:10" ht="18" customHeight="1" x14ac:dyDescent="0.35">
      <c r="A997" s="438"/>
      <c r="B997" s="439"/>
      <c r="C997" s="439"/>
      <c r="D997" s="439"/>
      <c r="E997" s="439"/>
      <c r="F997" s="439"/>
      <c r="G997" s="439"/>
      <c r="H997" s="439"/>
      <c r="I997" s="439"/>
      <c r="J997" s="440"/>
    </row>
    <row r="998" spans="1:10" ht="18" customHeight="1" x14ac:dyDescent="0.35">
      <c r="A998" s="438"/>
      <c r="B998" s="439"/>
      <c r="C998" s="439"/>
      <c r="D998" s="439"/>
      <c r="E998" s="439"/>
      <c r="F998" s="439"/>
      <c r="G998" s="439"/>
      <c r="H998" s="439"/>
      <c r="I998" s="439"/>
      <c r="J998" s="440"/>
    </row>
    <row r="999" spans="1:10" ht="18" customHeight="1" x14ac:dyDescent="0.35">
      <c r="A999" s="438"/>
      <c r="B999" s="439"/>
      <c r="C999" s="439"/>
      <c r="D999" s="439"/>
      <c r="E999" s="439"/>
      <c r="F999" s="439"/>
      <c r="G999" s="439"/>
      <c r="H999" s="439"/>
      <c r="I999" s="439"/>
      <c r="J999" s="440"/>
    </row>
    <row r="1000" spans="1:10" ht="18" customHeight="1" x14ac:dyDescent="0.35">
      <c r="A1000" s="438"/>
      <c r="B1000" s="439"/>
      <c r="C1000" s="439"/>
      <c r="D1000" s="439"/>
      <c r="E1000" s="439"/>
      <c r="F1000" s="439"/>
      <c r="G1000" s="439"/>
      <c r="H1000" s="439"/>
      <c r="I1000" s="439"/>
      <c r="J1000" s="440"/>
    </row>
    <row r="1001" spans="1:10" ht="18" customHeight="1" x14ac:dyDescent="0.35">
      <c r="A1001" s="438"/>
      <c r="B1001" s="439"/>
      <c r="C1001" s="439"/>
      <c r="D1001" s="439"/>
      <c r="E1001" s="439"/>
      <c r="F1001" s="439"/>
      <c r="G1001" s="439"/>
      <c r="H1001" s="439"/>
      <c r="I1001" s="439"/>
      <c r="J1001" s="440"/>
    </row>
    <row r="1002" spans="1:10" ht="18" customHeight="1" x14ac:dyDescent="0.35">
      <c r="A1002" s="438"/>
      <c r="B1002" s="439"/>
      <c r="C1002" s="439"/>
      <c r="D1002" s="439"/>
      <c r="E1002" s="439"/>
      <c r="F1002" s="439"/>
      <c r="G1002" s="439"/>
      <c r="H1002" s="439"/>
      <c r="I1002" s="439"/>
      <c r="J1002" s="440"/>
    </row>
    <row r="1003" spans="1:10" ht="18" customHeight="1" x14ac:dyDescent="0.35">
      <c r="A1003" s="438"/>
      <c r="B1003" s="439"/>
      <c r="C1003" s="439"/>
      <c r="D1003" s="439"/>
      <c r="E1003" s="439"/>
      <c r="F1003" s="439"/>
      <c r="G1003" s="439"/>
      <c r="H1003" s="439"/>
      <c r="I1003" s="439"/>
      <c r="J1003" s="440"/>
    </row>
    <row r="1004" spans="1:10" ht="18" customHeight="1" x14ac:dyDescent="0.35">
      <c r="A1004" s="438"/>
      <c r="B1004" s="439"/>
      <c r="C1004" s="439"/>
      <c r="D1004" s="439"/>
      <c r="E1004" s="439"/>
      <c r="F1004" s="439"/>
      <c r="G1004" s="439"/>
      <c r="H1004" s="439"/>
      <c r="I1004" s="439"/>
      <c r="J1004" s="440"/>
    </row>
    <row r="1005" spans="1:10" ht="18" customHeight="1" x14ac:dyDescent="0.35">
      <c r="A1005" s="438"/>
      <c r="B1005" s="439"/>
      <c r="C1005" s="439"/>
      <c r="D1005" s="439"/>
      <c r="E1005" s="439"/>
      <c r="F1005" s="439"/>
      <c r="G1005" s="439"/>
      <c r="H1005" s="439"/>
      <c r="I1005" s="439"/>
      <c r="J1005" s="440"/>
    </row>
    <row r="1006" spans="1:10" ht="18" customHeight="1" x14ac:dyDescent="0.35">
      <c r="A1006" s="438"/>
      <c r="B1006" s="439"/>
      <c r="C1006" s="439"/>
      <c r="D1006" s="439"/>
      <c r="E1006" s="439"/>
      <c r="F1006" s="439"/>
      <c r="G1006" s="439"/>
      <c r="H1006" s="439"/>
      <c r="I1006" s="439"/>
      <c r="J1006" s="440"/>
    </row>
    <row r="1007" spans="1:10" ht="18" customHeight="1" thickBot="1" x14ac:dyDescent="0.4">
      <c r="A1007" s="441"/>
      <c r="B1007" s="442"/>
      <c r="C1007" s="442"/>
      <c r="D1007" s="442"/>
      <c r="E1007" s="442"/>
      <c r="F1007" s="442"/>
      <c r="G1007" s="442"/>
      <c r="H1007" s="442"/>
      <c r="I1007" s="442"/>
      <c r="J1007" s="443"/>
    </row>
    <row r="1008" spans="1:10" ht="15" thickBot="1" x14ac:dyDescent="0.4">
      <c r="A1008" s="432"/>
      <c r="B1008" s="433"/>
      <c r="C1008" s="433"/>
      <c r="D1008" s="433"/>
      <c r="E1008" s="433"/>
      <c r="F1008" s="433"/>
      <c r="G1008" s="433"/>
      <c r="H1008" s="433"/>
      <c r="I1008" s="433"/>
      <c r="J1008" s="434"/>
    </row>
    <row r="1009" spans="1:10" ht="18.5" x14ac:dyDescent="0.45">
      <c r="A1009" s="404" t="s">
        <v>211</v>
      </c>
      <c r="B1009" s="404"/>
      <c r="C1009" s="404"/>
      <c r="D1009" s="404"/>
      <c r="E1009" s="404"/>
      <c r="F1009" s="404"/>
      <c r="G1009" s="404"/>
      <c r="H1009" s="404"/>
      <c r="I1009" s="404"/>
      <c r="J1009" s="404"/>
    </row>
    <row r="1010" spans="1:10" ht="15" thickBot="1" x14ac:dyDescent="0.4">
      <c r="A1010" s="405"/>
      <c r="B1010" s="405"/>
      <c r="C1010" s="405"/>
      <c r="D1010" s="405"/>
      <c r="E1010" s="405"/>
      <c r="F1010" s="405"/>
      <c r="G1010" s="405"/>
      <c r="H1010" s="405"/>
      <c r="I1010" s="405"/>
      <c r="J1010" s="405"/>
    </row>
    <row r="1011" spans="1:10" ht="16" thickBot="1" x14ac:dyDescent="0.4">
      <c r="A1011" s="406" t="s">
        <v>183</v>
      </c>
      <c r="B1011" s="406"/>
      <c r="C1011" s="407" t="s">
        <v>328</v>
      </c>
      <c r="D1011" s="408"/>
      <c r="E1011" s="408"/>
      <c r="F1011" s="408"/>
      <c r="G1011" s="408"/>
      <c r="H1011" s="408"/>
      <c r="I1011" s="408"/>
      <c r="J1011" s="409"/>
    </row>
    <row r="1012" spans="1:10" ht="15" thickBot="1" x14ac:dyDescent="0.4">
      <c r="A1012" s="410"/>
      <c r="B1012" s="410"/>
      <c r="C1012" s="410"/>
      <c r="D1012" s="410"/>
      <c r="E1012" s="410"/>
      <c r="F1012" s="410"/>
      <c r="G1012" s="410"/>
      <c r="H1012" s="410"/>
      <c r="I1012" s="410"/>
      <c r="J1012" s="410"/>
    </row>
    <row r="1013" spans="1:10" ht="15" thickBot="1" x14ac:dyDescent="0.4">
      <c r="A1013" s="411" t="s">
        <v>68</v>
      </c>
      <c r="B1013" s="411"/>
      <c r="C1013" s="412"/>
      <c r="D1013" s="183" t="s">
        <v>46</v>
      </c>
      <c r="F1013" s="413" t="s">
        <v>69</v>
      </c>
      <c r="G1013" s="413"/>
      <c r="H1013" s="414"/>
      <c r="I1013" s="183" t="s">
        <v>49</v>
      </c>
    </row>
    <row r="1014" spans="1:10" x14ac:dyDescent="0.35">
      <c r="A1014" s="410"/>
      <c r="B1014" s="410"/>
      <c r="C1014" s="410"/>
      <c r="D1014" s="410"/>
      <c r="E1014" s="410"/>
      <c r="F1014" s="410"/>
      <c r="G1014" s="410"/>
      <c r="H1014" s="410"/>
      <c r="I1014" s="410"/>
      <c r="J1014" s="410"/>
    </row>
    <row r="1015" spans="1:10" ht="16" thickBot="1" x14ac:dyDescent="0.4">
      <c r="A1015" s="415" t="s">
        <v>184</v>
      </c>
      <c r="B1015" s="415"/>
      <c r="C1015" s="415"/>
      <c r="D1015" s="415"/>
      <c r="E1015" s="415"/>
      <c r="F1015" s="415"/>
      <c r="G1015" s="415"/>
      <c r="H1015" s="415"/>
      <c r="I1015" s="415"/>
      <c r="J1015" s="415"/>
    </row>
    <row r="1016" spans="1:10" x14ac:dyDescent="0.35">
      <c r="A1016" s="416" t="s">
        <v>329</v>
      </c>
      <c r="B1016" s="417"/>
      <c r="C1016" s="417"/>
      <c r="D1016" s="417"/>
      <c r="E1016" s="417"/>
      <c r="F1016" s="417"/>
      <c r="G1016" s="417"/>
      <c r="H1016" s="417"/>
      <c r="I1016" s="417"/>
      <c r="J1016" s="418"/>
    </row>
    <row r="1017" spans="1:10" x14ac:dyDescent="0.35">
      <c r="A1017" s="419"/>
      <c r="B1017" s="420"/>
      <c r="C1017" s="420"/>
      <c r="D1017" s="420"/>
      <c r="E1017" s="420"/>
      <c r="F1017" s="420"/>
      <c r="G1017" s="420"/>
      <c r="H1017" s="420"/>
      <c r="I1017" s="420"/>
      <c r="J1017" s="421"/>
    </row>
    <row r="1018" spans="1:10" x14ac:dyDescent="0.35">
      <c r="A1018" s="419"/>
      <c r="B1018" s="420"/>
      <c r="C1018" s="420"/>
      <c r="D1018" s="420"/>
      <c r="E1018" s="420"/>
      <c r="F1018" s="420"/>
      <c r="G1018" s="420"/>
      <c r="H1018" s="420"/>
      <c r="I1018" s="420"/>
      <c r="J1018" s="421"/>
    </row>
    <row r="1019" spans="1:10" x14ac:dyDescent="0.35">
      <c r="A1019" s="419"/>
      <c r="B1019" s="420"/>
      <c r="C1019" s="420"/>
      <c r="D1019" s="420"/>
      <c r="E1019" s="420"/>
      <c r="F1019" s="420"/>
      <c r="G1019" s="420"/>
      <c r="H1019" s="420"/>
      <c r="I1019" s="420"/>
      <c r="J1019" s="421"/>
    </row>
    <row r="1020" spans="1:10" x14ac:dyDescent="0.35">
      <c r="A1020" s="419"/>
      <c r="B1020" s="420"/>
      <c r="C1020" s="420"/>
      <c r="D1020" s="420"/>
      <c r="E1020" s="420"/>
      <c r="F1020" s="420"/>
      <c r="G1020" s="420"/>
      <c r="H1020" s="420"/>
      <c r="I1020" s="420"/>
      <c r="J1020" s="421"/>
    </row>
    <row r="1021" spans="1:10" x14ac:dyDescent="0.35">
      <c r="A1021" s="419"/>
      <c r="B1021" s="420"/>
      <c r="C1021" s="420"/>
      <c r="D1021" s="420"/>
      <c r="E1021" s="420"/>
      <c r="F1021" s="420"/>
      <c r="G1021" s="420"/>
      <c r="H1021" s="420"/>
      <c r="I1021" s="420"/>
      <c r="J1021" s="421"/>
    </row>
    <row r="1022" spans="1:10" x14ac:dyDescent="0.35">
      <c r="A1022" s="419"/>
      <c r="B1022" s="420"/>
      <c r="C1022" s="420"/>
      <c r="D1022" s="420"/>
      <c r="E1022" s="420"/>
      <c r="F1022" s="420"/>
      <c r="G1022" s="420"/>
      <c r="H1022" s="420"/>
      <c r="I1022" s="420"/>
      <c r="J1022" s="421"/>
    </row>
    <row r="1023" spans="1:10" x14ac:dyDescent="0.35">
      <c r="A1023" s="419"/>
      <c r="B1023" s="420"/>
      <c r="C1023" s="420"/>
      <c r="D1023" s="420"/>
      <c r="E1023" s="420"/>
      <c r="F1023" s="420"/>
      <c r="G1023" s="420"/>
      <c r="H1023" s="420"/>
      <c r="I1023" s="420"/>
      <c r="J1023" s="421"/>
    </row>
    <row r="1024" spans="1:10" x14ac:dyDescent="0.35">
      <c r="A1024" s="419"/>
      <c r="B1024" s="420"/>
      <c r="C1024" s="420"/>
      <c r="D1024" s="420"/>
      <c r="E1024" s="420"/>
      <c r="F1024" s="420"/>
      <c r="G1024" s="420"/>
      <c r="H1024" s="420"/>
      <c r="I1024" s="420"/>
      <c r="J1024" s="421"/>
    </row>
    <row r="1025" spans="1:10" ht="15" thickBot="1" x14ac:dyDescent="0.4">
      <c r="A1025" s="422"/>
      <c r="B1025" s="423"/>
      <c r="C1025" s="423"/>
      <c r="D1025" s="423"/>
      <c r="E1025" s="423"/>
      <c r="F1025" s="423"/>
      <c r="G1025" s="423"/>
      <c r="H1025" s="423"/>
      <c r="I1025" s="423"/>
      <c r="J1025" s="424"/>
    </row>
    <row r="1026" spans="1:10" x14ac:dyDescent="0.35">
      <c r="A1026" s="425"/>
      <c r="B1026" s="425"/>
      <c r="C1026" s="425"/>
      <c r="D1026" s="425"/>
      <c r="E1026" s="425"/>
      <c r="F1026" s="425"/>
      <c r="G1026" s="425"/>
      <c r="H1026" s="425"/>
      <c r="I1026" s="425"/>
      <c r="J1026" s="425"/>
    </row>
    <row r="1027" spans="1:10" ht="16" thickBot="1" x14ac:dyDescent="0.4">
      <c r="A1027" s="415" t="s">
        <v>29</v>
      </c>
      <c r="B1027" s="415"/>
      <c r="C1027" s="415"/>
      <c r="D1027" s="415"/>
      <c r="E1027" s="415"/>
      <c r="F1027" s="415"/>
      <c r="G1027" s="415"/>
      <c r="H1027" s="415"/>
      <c r="I1027" s="415"/>
      <c r="J1027" s="415"/>
    </row>
    <row r="1028" spans="1:10" x14ac:dyDescent="0.35">
      <c r="A1028" s="416" t="s">
        <v>330</v>
      </c>
      <c r="B1028" s="417"/>
      <c r="C1028" s="417"/>
      <c r="D1028" s="417"/>
      <c r="E1028" s="417"/>
      <c r="F1028" s="417"/>
      <c r="G1028" s="417"/>
      <c r="H1028" s="417"/>
      <c r="I1028" s="417"/>
      <c r="J1028" s="418"/>
    </row>
    <row r="1029" spans="1:10" x14ac:dyDescent="0.35">
      <c r="A1029" s="419"/>
      <c r="B1029" s="420"/>
      <c r="C1029" s="420"/>
      <c r="D1029" s="420"/>
      <c r="E1029" s="420"/>
      <c r="F1029" s="420"/>
      <c r="G1029" s="420"/>
      <c r="H1029" s="420"/>
      <c r="I1029" s="420"/>
      <c r="J1029" s="421"/>
    </row>
    <row r="1030" spans="1:10" x14ac:dyDescent="0.35">
      <c r="A1030" s="419"/>
      <c r="B1030" s="420"/>
      <c r="C1030" s="420"/>
      <c r="D1030" s="420"/>
      <c r="E1030" s="420"/>
      <c r="F1030" s="420"/>
      <c r="G1030" s="420"/>
      <c r="H1030" s="420"/>
      <c r="I1030" s="420"/>
      <c r="J1030" s="421"/>
    </row>
    <row r="1031" spans="1:10" x14ac:dyDescent="0.35">
      <c r="A1031" s="419"/>
      <c r="B1031" s="420"/>
      <c r="C1031" s="420"/>
      <c r="D1031" s="420"/>
      <c r="E1031" s="420"/>
      <c r="F1031" s="420"/>
      <c r="G1031" s="420"/>
      <c r="H1031" s="420"/>
      <c r="I1031" s="420"/>
      <c r="J1031" s="421"/>
    </row>
    <row r="1032" spans="1:10" ht="15" thickBot="1" x14ac:dyDescent="0.4">
      <c r="A1032" s="422"/>
      <c r="B1032" s="423"/>
      <c r="C1032" s="423"/>
      <c r="D1032" s="423"/>
      <c r="E1032" s="423"/>
      <c r="F1032" s="423"/>
      <c r="G1032" s="423"/>
      <c r="H1032" s="423"/>
      <c r="I1032" s="423"/>
      <c r="J1032" s="424"/>
    </row>
    <row r="1033" spans="1:10" x14ac:dyDescent="0.35">
      <c r="A1033" s="425"/>
      <c r="B1033" s="425"/>
      <c r="C1033" s="425"/>
      <c r="D1033" s="425"/>
      <c r="E1033" s="425"/>
      <c r="F1033" s="425"/>
      <c r="G1033" s="425"/>
      <c r="H1033" s="425"/>
      <c r="I1033" s="425"/>
      <c r="J1033" s="425"/>
    </row>
    <row r="1034" spans="1:10" ht="16" thickBot="1" x14ac:dyDescent="0.4">
      <c r="A1034" s="415" t="s">
        <v>27</v>
      </c>
      <c r="B1034" s="415"/>
      <c r="C1034" s="415"/>
      <c r="D1034" s="415"/>
      <c r="E1034" s="415"/>
      <c r="F1034" s="415"/>
      <c r="G1034" s="415"/>
      <c r="H1034" s="415"/>
      <c r="I1034" s="415"/>
      <c r="J1034" s="415"/>
    </row>
    <row r="1035" spans="1:10" ht="15" thickBot="1" x14ac:dyDescent="0.4">
      <c r="A1035" s="426" t="s">
        <v>274</v>
      </c>
      <c r="B1035" s="427"/>
      <c r="C1035" s="427"/>
      <c r="D1035" s="427"/>
      <c r="E1035" s="427"/>
      <c r="F1035" s="427"/>
      <c r="G1035" s="427"/>
      <c r="H1035" s="427"/>
      <c r="I1035" s="427"/>
      <c r="J1035" s="428"/>
    </row>
    <row r="1036" spans="1:10" x14ac:dyDescent="0.35">
      <c r="A1036" s="425"/>
      <c r="B1036" s="425"/>
      <c r="C1036" s="425"/>
      <c r="D1036" s="425"/>
      <c r="E1036" s="425"/>
      <c r="F1036" s="425"/>
      <c r="G1036" s="425"/>
      <c r="H1036" s="425"/>
      <c r="I1036" s="425"/>
      <c r="J1036" s="425"/>
    </row>
    <row r="1037" spans="1:10" ht="43.5" customHeight="1" thickBot="1" x14ac:dyDescent="0.4">
      <c r="A1037" s="394" t="s">
        <v>185</v>
      </c>
      <c r="B1037" s="394"/>
      <c r="C1037" s="394"/>
      <c r="D1037" s="394"/>
      <c r="E1037" s="394"/>
      <c r="F1037" s="394"/>
      <c r="G1037" s="394"/>
      <c r="H1037" s="394"/>
      <c r="I1037" s="394"/>
      <c r="J1037" s="394"/>
    </row>
    <row r="1038" spans="1:10" ht="18" customHeight="1" x14ac:dyDescent="0.35">
      <c r="A1038" s="435" t="s">
        <v>382</v>
      </c>
      <c r="B1038" s="436"/>
      <c r="C1038" s="436"/>
      <c r="D1038" s="436"/>
      <c r="E1038" s="436"/>
      <c r="F1038" s="436"/>
      <c r="G1038" s="436"/>
      <c r="H1038" s="436"/>
      <c r="I1038" s="436"/>
      <c r="J1038" s="437"/>
    </row>
    <row r="1039" spans="1:10" ht="18" customHeight="1" x14ac:dyDescent="0.35">
      <c r="A1039" s="438"/>
      <c r="B1039" s="439"/>
      <c r="C1039" s="439"/>
      <c r="D1039" s="439"/>
      <c r="E1039" s="439"/>
      <c r="F1039" s="439"/>
      <c r="G1039" s="439"/>
      <c r="H1039" s="439"/>
      <c r="I1039" s="439"/>
      <c r="J1039" s="440"/>
    </row>
    <row r="1040" spans="1:10" ht="18" customHeight="1" x14ac:dyDescent="0.35">
      <c r="A1040" s="438"/>
      <c r="B1040" s="439"/>
      <c r="C1040" s="439"/>
      <c r="D1040" s="439"/>
      <c r="E1040" s="439"/>
      <c r="F1040" s="439"/>
      <c r="G1040" s="439"/>
      <c r="H1040" s="439"/>
      <c r="I1040" s="439"/>
      <c r="J1040" s="440"/>
    </row>
    <row r="1041" spans="1:10" ht="18" customHeight="1" x14ac:dyDescent="0.35">
      <c r="A1041" s="438"/>
      <c r="B1041" s="439"/>
      <c r="C1041" s="439"/>
      <c r="D1041" s="439"/>
      <c r="E1041" s="439"/>
      <c r="F1041" s="439"/>
      <c r="G1041" s="439"/>
      <c r="H1041" s="439"/>
      <c r="I1041" s="439"/>
      <c r="J1041" s="440"/>
    </row>
    <row r="1042" spans="1:10" ht="18" customHeight="1" x14ac:dyDescent="0.35">
      <c r="A1042" s="438"/>
      <c r="B1042" s="439"/>
      <c r="C1042" s="439"/>
      <c r="D1042" s="439"/>
      <c r="E1042" s="439"/>
      <c r="F1042" s="439"/>
      <c r="G1042" s="439"/>
      <c r="H1042" s="439"/>
      <c r="I1042" s="439"/>
      <c r="J1042" s="440"/>
    </row>
    <row r="1043" spans="1:10" ht="18" customHeight="1" x14ac:dyDescent="0.35">
      <c r="A1043" s="438"/>
      <c r="B1043" s="439"/>
      <c r="C1043" s="439"/>
      <c r="D1043" s="439"/>
      <c r="E1043" s="439"/>
      <c r="F1043" s="439"/>
      <c r="G1043" s="439"/>
      <c r="H1043" s="439"/>
      <c r="I1043" s="439"/>
      <c r="J1043" s="440"/>
    </row>
    <row r="1044" spans="1:10" ht="18" customHeight="1" x14ac:dyDescent="0.35">
      <c r="A1044" s="438"/>
      <c r="B1044" s="439"/>
      <c r="C1044" s="439"/>
      <c r="D1044" s="439"/>
      <c r="E1044" s="439"/>
      <c r="F1044" s="439"/>
      <c r="G1044" s="439"/>
      <c r="H1044" s="439"/>
      <c r="I1044" s="439"/>
      <c r="J1044" s="440"/>
    </row>
    <row r="1045" spans="1:10" ht="18" customHeight="1" x14ac:dyDescent="0.35">
      <c r="A1045" s="438"/>
      <c r="B1045" s="439"/>
      <c r="C1045" s="439"/>
      <c r="D1045" s="439"/>
      <c r="E1045" s="439"/>
      <c r="F1045" s="439"/>
      <c r="G1045" s="439"/>
      <c r="H1045" s="439"/>
      <c r="I1045" s="439"/>
      <c r="J1045" s="440"/>
    </row>
    <row r="1046" spans="1:10" ht="18" customHeight="1" x14ac:dyDescent="0.35">
      <c r="A1046" s="438"/>
      <c r="B1046" s="439"/>
      <c r="C1046" s="439"/>
      <c r="D1046" s="439"/>
      <c r="E1046" s="439"/>
      <c r="F1046" s="439"/>
      <c r="G1046" s="439"/>
      <c r="H1046" s="439"/>
      <c r="I1046" s="439"/>
      <c r="J1046" s="440"/>
    </row>
    <row r="1047" spans="1:10" ht="18" customHeight="1" x14ac:dyDescent="0.35">
      <c r="A1047" s="438"/>
      <c r="B1047" s="439"/>
      <c r="C1047" s="439"/>
      <c r="D1047" s="439"/>
      <c r="E1047" s="439"/>
      <c r="F1047" s="439"/>
      <c r="G1047" s="439"/>
      <c r="H1047" s="439"/>
      <c r="I1047" s="439"/>
      <c r="J1047" s="440"/>
    </row>
    <row r="1048" spans="1:10" ht="18" customHeight="1" x14ac:dyDescent="0.35">
      <c r="A1048" s="438"/>
      <c r="B1048" s="439"/>
      <c r="C1048" s="439"/>
      <c r="D1048" s="439"/>
      <c r="E1048" s="439"/>
      <c r="F1048" s="439"/>
      <c r="G1048" s="439"/>
      <c r="H1048" s="439"/>
      <c r="I1048" s="439"/>
      <c r="J1048" s="440"/>
    </row>
    <row r="1049" spans="1:10" ht="18" customHeight="1" thickBot="1" x14ac:dyDescent="0.4">
      <c r="A1049" s="441"/>
      <c r="B1049" s="442"/>
      <c r="C1049" s="442"/>
      <c r="D1049" s="442"/>
      <c r="E1049" s="442"/>
      <c r="F1049" s="442"/>
      <c r="G1049" s="442"/>
      <c r="H1049" s="442"/>
      <c r="I1049" s="442"/>
      <c r="J1049" s="443"/>
    </row>
    <row r="1050" spans="1:10" ht="15" thickBot="1" x14ac:dyDescent="0.4">
      <c r="A1050" s="432"/>
      <c r="B1050" s="433"/>
      <c r="C1050" s="433"/>
      <c r="D1050" s="433"/>
      <c r="E1050" s="433"/>
      <c r="F1050" s="433"/>
      <c r="G1050" s="433"/>
      <c r="H1050" s="433"/>
      <c r="I1050" s="433"/>
      <c r="J1050" s="434"/>
    </row>
    <row r="1051" spans="1:10" ht="18.5" x14ac:dyDescent="0.45">
      <c r="A1051" s="404" t="s">
        <v>212</v>
      </c>
      <c r="B1051" s="404"/>
      <c r="C1051" s="404"/>
      <c r="D1051" s="404"/>
      <c r="E1051" s="404"/>
      <c r="F1051" s="404"/>
      <c r="G1051" s="404"/>
      <c r="H1051" s="404"/>
      <c r="I1051" s="404"/>
      <c r="J1051" s="404"/>
    </row>
    <row r="1052" spans="1:10" ht="15" thickBot="1" x14ac:dyDescent="0.4">
      <c r="A1052" s="405"/>
      <c r="B1052" s="405"/>
      <c r="C1052" s="405"/>
      <c r="D1052" s="405"/>
      <c r="E1052" s="405"/>
      <c r="F1052" s="405"/>
      <c r="G1052" s="405"/>
      <c r="H1052" s="405"/>
      <c r="I1052" s="405"/>
      <c r="J1052" s="405"/>
    </row>
    <row r="1053" spans="1:10" ht="16" thickBot="1" x14ac:dyDescent="0.4">
      <c r="A1053" s="406" t="s">
        <v>183</v>
      </c>
      <c r="B1053" s="406"/>
      <c r="C1053" s="407" t="s">
        <v>331</v>
      </c>
      <c r="D1053" s="408"/>
      <c r="E1053" s="408"/>
      <c r="F1053" s="408"/>
      <c r="G1053" s="408"/>
      <c r="H1053" s="408"/>
      <c r="I1053" s="408"/>
      <c r="J1053" s="409"/>
    </row>
    <row r="1054" spans="1:10" ht="15" thickBot="1" x14ac:dyDescent="0.4">
      <c r="A1054" s="410"/>
      <c r="B1054" s="410"/>
      <c r="C1054" s="410"/>
      <c r="D1054" s="410"/>
      <c r="E1054" s="410"/>
      <c r="F1054" s="410"/>
      <c r="G1054" s="410"/>
      <c r="H1054" s="410"/>
      <c r="I1054" s="410"/>
      <c r="J1054" s="410"/>
    </row>
    <row r="1055" spans="1:10" ht="15" thickBot="1" x14ac:dyDescent="0.4">
      <c r="A1055" s="411" t="s">
        <v>68</v>
      </c>
      <c r="B1055" s="411"/>
      <c r="C1055" s="412"/>
      <c r="D1055" s="183" t="s">
        <v>46</v>
      </c>
      <c r="F1055" s="413" t="s">
        <v>69</v>
      </c>
      <c r="G1055" s="413"/>
      <c r="H1055" s="414"/>
      <c r="I1055" s="183" t="s">
        <v>49</v>
      </c>
    </row>
    <row r="1056" spans="1:10" x14ac:dyDescent="0.35">
      <c r="A1056" s="410"/>
      <c r="B1056" s="410"/>
      <c r="C1056" s="410"/>
      <c r="D1056" s="410"/>
      <c r="E1056" s="410"/>
      <c r="F1056" s="410"/>
      <c r="G1056" s="410"/>
      <c r="H1056" s="410"/>
      <c r="I1056" s="410"/>
      <c r="J1056" s="410"/>
    </row>
    <row r="1057" spans="1:10" ht="16" thickBot="1" x14ac:dyDescent="0.4">
      <c r="A1057" s="415" t="s">
        <v>184</v>
      </c>
      <c r="B1057" s="415"/>
      <c r="C1057" s="415"/>
      <c r="D1057" s="415"/>
      <c r="E1057" s="415"/>
      <c r="F1057" s="415"/>
      <c r="G1057" s="415"/>
      <c r="H1057" s="415"/>
      <c r="I1057" s="415"/>
      <c r="J1057" s="415"/>
    </row>
    <row r="1058" spans="1:10" x14ac:dyDescent="0.35">
      <c r="A1058" s="416" t="s">
        <v>339</v>
      </c>
      <c r="B1058" s="417"/>
      <c r="C1058" s="417"/>
      <c r="D1058" s="417"/>
      <c r="E1058" s="417"/>
      <c r="F1058" s="417"/>
      <c r="G1058" s="417"/>
      <c r="H1058" s="417"/>
      <c r="I1058" s="417"/>
      <c r="J1058" s="418"/>
    </row>
    <row r="1059" spans="1:10" x14ac:dyDescent="0.35">
      <c r="A1059" s="419"/>
      <c r="B1059" s="420"/>
      <c r="C1059" s="420"/>
      <c r="D1059" s="420"/>
      <c r="E1059" s="420"/>
      <c r="F1059" s="420"/>
      <c r="G1059" s="420"/>
      <c r="H1059" s="420"/>
      <c r="I1059" s="420"/>
      <c r="J1059" s="421"/>
    </row>
    <row r="1060" spans="1:10" x14ac:dyDescent="0.35">
      <c r="A1060" s="419"/>
      <c r="B1060" s="420"/>
      <c r="C1060" s="420"/>
      <c r="D1060" s="420"/>
      <c r="E1060" s="420"/>
      <c r="F1060" s="420"/>
      <c r="G1060" s="420"/>
      <c r="H1060" s="420"/>
      <c r="I1060" s="420"/>
      <c r="J1060" s="421"/>
    </row>
    <row r="1061" spans="1:10" x14ac:dyDescent="0.35">
      <c r="A1061" s="419"/>
      <c r="B1061" s="420"/>
      <c r="C1061" s="420"/>
      <c r="D1061" s="420"/>
      <c r="E1061" s="420"/>
      <c r="F1061" s="420"/>
      <c r="G1061" s="420"/>
      <c r="H1061" s="420"/>
      <c r="I1061" s="420"/>
      <c r="J1061" s="421"/>
    </row>
    <row r="1062" spans="1:10" x14ac:dyDescent="0.35">
      <c r="A1062" s="419"/>
      <c r="B1062" s="420"/>
      <c r="C1062" s="420"/>
      <c r="D1062" s="420"/>
      <c r="E1062" s="420"/>
      <c r="F1062" s="420"/>
      <c r="G1062" s="420"/>
      <c r="H1062" s="420"/>
      <c r="I1062" s="420"/>
      <c r="J1062" s="421"/>
    </row>
    <row r="1063" spans="1:10" x14ac:dyDescent="0.35">
      <c r="A1063" s="419"/>
      <c r="B1063" s="420"/>
      <c r="C1063" s="420"/>
      <c r="D1063" s="420"/>
      <c r="E1063" s="420"/>
      <c r="F1063" s="420"/>
      <c r="G1063" s="420"/>
      <c r="H1063" s="420"/>
      <c r="I1063" s="420"/>
      <c r="J1063" s="421"/>
    </row>
    <row r="1064" spans="1:10" x14ac:dyDescent="0.35">
      <c r="A1064" s="419"/>
      <c r="B1064" s="420"/>
      <c r="C1064" s="420"/>
      <c r="D1064" s="420"/>
      <c r="E1064" s="420"/>
      <c r="F1064" s="420"/>
      <c r="G1064" s="420"/>
      <c r="H1064" s="420"/>
      <c r="I1064" s="420"/>
      <c r="J1064" s="421"/>
    </row>
    <row r="1065" spans="1:10" x14ac:dyDescent="0.35">
      <c r="A1065" s="419"/>
      <c r="B1065" s="420"/>
      <c r="C1065" s="420"/>
      <c r="D1065" s="420"/>
      <c r="E1065" s="420"/>
      <c r="F1065" s="420"/>
      <c r="G1065" s="420"/>
      <c r="H1065" s="420"/>
      <c r="I1065" s="420"/>
      <c r="J1065" s="421"/>
    </row>
    <row r="1066" spans="1:10" x14ac:dyDescent="0.35">
      <c r="A1066" s="419"/>
      <c r="B1066" s="420"/>
      <c r="C1066" s="420"/>
      <c r="D1066" s="420"/>
      <c r="E1066" s="420"/>
      <c r="F1066" s="420"/>
      <c r="G1066" s="420"/>
      <c r="H1066" s="420"/>
      <c r="I1066" s="420"/>
      <c r="J1066" s="421"/>
    </row>
    <row r="1067" spans="1:10" ht="15" thickBot="1" x14ac:dyDescent="0.4">
      <c r="A1067" s="422"/>
      <c r="B1067" s="423"/>
      <c r="C1067" s="423"/>
      <c r="D1067" s="423"/>
      <c r="E1067" s="423"/>
      <c r="F1067" s="423"/>
      <c r="G1067" s="423"/>
      <c r="H1067" s="423"/>
      <c r="I1067" s="423"/>
      <c r="J1067" s="424"/>
    </row>
    <row r="1068" spans="1:10" x14ac:dyDescent="0.35">
      <c r="A1068" s="425"/>
      <c r="B1068" s="425"/>
      <c r="C1068" s="425"/>
      <c r="D1068" s="425"/>
      <c r="E1068" s="425"/>
      <c r="F1068" s="425"/>
      <c r="G1068" s="425"/>
      <c r="H1068" s="425"/>
      <c r="I1068" s="425"/>
      <c r="J1068" s="425"/>
    </row>
    <row r="1069" spans="1:10" ht="16" thickBot="1" x14ac:dyDescent="0.4">
      <c r="A1069" s="415" t="s">
        <v>29</v>
      </c>
      <c r="B1069" s="415"/>
      <c r="C1069" s="415"/>
      <c r="D1069" s="415"/>
      <c r="E1069" s="415"/>
      <c r="F1069" s="415"/>
      <c r="G1069" s="415"/>
      <c r="H1069" s="415"/>
      <c r="I1069" s="415"/>
      <c r="J1069" s="415"/>
    </row>
    <row r="1070" spans="1:10" x14ac:dyDescent="0.35">
      <c r="A1070" s="416" t="s">
        <v>333</v>
      </c>
      <c r="B1070" s="417"/>
      <c r="C1070" s="417"/>
      <c r="D1070" s="417"/>
      <c r="E1070" s="417"/>
      <c r="F1070" s="417"/>
      <c r="G1070" s="417"/>
      <c r="H1070" s="417"/>
      <c r="I1070" s="417"/>
      <c r="J1070" s="418"/>
    </row>
    <row r="1071" spans="1:10" x14ac:dyDescent="0.35">
      <c r="A1071" s="419"/>
      <c r="B1071" s="420"/>
      <c r="C1071" s="420"/>
      <c r="D1071" s="420"/>
      <c r="E1071" s="420"/>
      <c r="F1071" s="420"/>
      <c r="G1071" s="420"/>
      <c r="H1071" s="420"/>
      <c r="I1071" s="420"/>
      <c r="J1071" s="421"/>
    </row>
    <row r="1072" spans="1:10" x14ac:dyDescent="0.35">
      <c r="A1072" s="419"/>
      <c r="B1072" s="420"/>
      <c r="C1072" s="420"/>
      <c r="D1072" s="420"/>
      <c r="E1072" s="420"/>
      <c r="F1072" s="420"/>
      <c r="G1072" s="420"/>
      <c r="H1072" s="420"/>
      <c r="I1072" s="420"/>
      <c r="J1072" s="421"/>
    </row>
    <row r="1073" spans="1:10" x14ac:dyDescent="0.35">
      <c r="A1073" s="419"/>
      <c r="B1073" s="420"/>
      <c r="C1073" s="420"/>
      <c r="D1073" s="420"/>
      <c r="E1073" s="420"/>
      <c r="F1073" s="420"/>
      <c r="G1073" s="420"/>
      <c r="H1073" s="420"/>
      <c r="I1073" s="420"/>
      <c r="J1073" s="421"/>
    </row>
    <row r="1074" spans="1:10" ht="15" thickBot="1" x14ac:dyDescent="0.4">
      <c r="A1074" s="422"/>
      <c r="B1074" s="423"/>
      <c r="C1074" s="423"/>
      <c r="D1074" s="423"/>
      <c r="E1074" s="423"/>
      <c r="F1074" s="423"/>
      <c r="G1074" s="423"/>
      <c r="H1074" s="423"/>
      <c r="I1074" s="423"/>
      <c r="J1074" s="424"/>
    </row>
    <row r="1075" spans="1:10" x14ac:dyDescent="0.35">
      <c r="A1075" s="425"/>
      <c r="B1075" s="425"/>
      <c r="C1075" s="425"/>
      <c r="D1075" s="425"/>
      <c r="E1075" s="425"/>
      <c r="F1075" s="425"/>
      <c r="G1075" s="425"/>
      <c r="H1075" s="425"/>
      <c r="I1075" s="425"/>
      <c r="J1075" s="425"/>
    </row>
    <row r="1076" spans="1:10" ht="16" thickBot="1" x14ac:dyDescent="0.4">
      <c r="A1076" s="415" t="s">
        <v>27</v>
      </c>
      <c r="B1076" s="415"/>
      <c r="C1076" s="415"/>
      <c r="D1076" s="415"/>
      <c r="E1076" s="415"/>
      <c r="F1076" s="415"/>
      <c r="G1076" s="415"/>
      <c r="H1076" s="415"/>
      <c r="I1076" s="415"/>
      <c r="J1076" s="415"/>
    </row>
    <row r="1077" spans="1:10" ht="15" thickBot="1" x14ac:dyDescent="0.4">
      <c r="A1077" s="426" t="s">
        <v>274</v>
      </c>
      <c r="B1077" s="427"/>
      <c r="C1077" s="427"/>
      <c r="D1077" s="427"/>
      <c r="E1077" s="427"/>
      <c r="F1077" s="427"/>
      <c r="G1077" s="427"/>
      <c r="H1077" s="427"/>
      <c r="I1077" s="427"/>
      <c r="J1077" s="428"/>
    </row>
    <row r="1078" spans="1:10" x14ac:dyDescent="0.35">
      <c r="A1078" s="425"/>
      <c r="B1078" s="425"/>
      <c r="C1078" s="425"/>
      <c r="D1078" s="425"/>
      <c r="E1078" s="425"/>
      <c r="F1078" s="425"/>
      <c r="G1078" s="425"/>
      <c r="H1078" s="425"/>
      <c r="I1078" s="425"/>
      <c r="J1078" s="425"/>
    </row>
    <row r="1079" spans="1:10" ht="45" customHeight="1" thickBot="1" x14ac:dyDescent="0.4">
      <c r="A1079" s="394" t="s">
        <v>185</v>
      </c>
      <c r="B1079" s="394"/>
      <c r="C1079" s="394"/>
      <c r="D1079" s="394"/>
      <c r="E1079" s="394"/>
      <c r="F1079" s="394"/>
      <c r="G1079" s="394"/>
      <c r="H1079" s="394"/>
      <c r="I1079" s="394"/>
      <c r="J1079" s="394"/>
    </row>
    <row r="1080" spans="1:10" x14ac:dyDescent="0.35">
      <c r="A1080" s="435" t="s">
        <v>428</v>
      </c>
      <c r="B1080" s="436"/>
      <c r="C1080" s="436"/>
      <c r="D1080" s="436"/>
      <c r="E1080" s="436"/>
      <c r="F1080" s="436"/>
      <c r="G1080" s="436"/>
      <c r="H1080" s="436"/>
      <c r="I1080" s="436"/>
      <c r="J1080" s="437"/>
    </row>
    <row r="1081" spans="1:10" x14ac:dyDescent="0.35">
      <c r="A1081" s="438"/>
      <c r="B1081" s="439"/>
      <c r="C1081" s="439"/>
      <c r="D1081" s="439"/>
      <c r="E1081" s="439"/>
      <c r="F1081" s="439"/>
      <c r="G1081" s="439"/>
      <c r="H1081" s="439"/>
      <c r="I1081" s="439"/>
      <c r="J1081" s="440"/>
    </row>
    <row r="1082" spans="1:10" x14ac:dyDescent="0.35">
      <c r="A1082" s="438"/>
      <c r="B1082" s="439"/>
      <c r="C1082" s="439"/>
      <c r="D1082" s="439"/>
      <c r="E1082" s="439"/>
      <c r="F1082" s="439"/>
      <c r="G1082" s="439"/>
      <c r="H1082" s="439"/>
      <c r="I1082" s="439"/>
      <c r="J1082" s="440"/>
    </row>
    <row r="1083" spans="1:10" x14ac:dyDescent="0.35">
      <c r="A1083" s="438"/>
      <c r="B1083" s="439"/>
      <c r="C1083" s="439"/>
      <c r="D1083" s="439"/>
      <c r="E1083" s="439"/>
      <c r="F1083" s="439"/>
      <c r="G1083" s="439"/>
      <c r="H1083" s="439"/>
      <c r="I1083" s="439"/>
      <c r="J1083" s="440"/>
    </row>
    <row r="1084" spans="1:10" x14ac:dyDescent="0.35">
      <c r="A1084" s="438"/>
      <c r="B1084" s="439"/>
      <c r="C1084" s="439"/>
      <c r="D1084" s="439"/>
      <c r="E1084" s="439"/>
      <c r="F1084" s="439"/>
      <c r="G1084" s="439"/>
      <c r="H1084" s="439"/>
      <c r="I1084" s="439"/>
      <c r="J1084" s="440"/>
    </row>
    <row r="1085" spans="1:10" x14ac:dyDescent="0.35">
      <c r="A1085" s="438"/>
      <c r="B1085" s="439"/>
      <c r="C1085" s="439"/>
      <c r="D1085" s="439"/>
      <c r="E1085" s="439"/>
      <c r="F1085" s="439"/>
      <c r="G1085" s="439"/>
      <c r="H1085" s="439"/>
      <c r="I1085" s="439"/>
      <c r="J1085" s="440"/>
    </row>
    <row r="1086" spans="1:10" x14ac:dyDescent="0.35">
      <c r="A1086" s="438"/>
      <c r="B1086" s="439"/>
      <c r="C1086" s="439"/>
      <c r="D1086" s="439"/>
      <c r="E1086" s="439"/>
      <c r="F1086" s="439"/>
      <c r="G1086" s="439"/>
      <c r="H1086" s="439"/>
      <c r="I1086" s="439"/>
      <c r="J1086" s="440"/>
    </row>
    <row r="1087" spans="1:10" x14ac:dyDescent="0.35">
      <c r="A1087" s="438"/>
      <c r="B1087" s="439"/>
      <c r="C1087" s="439"/>
      <c r="D1087" s="439"/>
      <c r="E1087" s="439"/>
      <c r="F1087" s="439"/>
      <c r="G1087" s="439"/>
      <c r="H1087" s="439"/>
      <c r="I1087" s="439"/>
      <c r="J1087" s="440"/>
    </row>
    <row r="1088" spans="1:10" x14ac:dyDescent="0.35">
      <c r="A1088" s="438"/>
      <c r="B1088" s="439"/>
      <c r="C1088" s="439"/>
      <c r="D1088" s="439"/>
      <c r="E1088" s="439"/>
      <c r="F1088" s="439"/>
      <c r="G1088" s="439"/>
      <c r="H1088" s="439"/>
      <c r="I1088" s="439"/>
      <c r="J1088" s="440"/>
    </row>
    <row r="1089" spans="1:10" x14ac:dyDescent="0.35">
      <c r="A1089" s="438"/>
      <c r="B1089" s="439"/>
      <c r="C1089" s="439"/>
      <c r="D1089" s="439"/>
      <c r="E1089" s="439"/>
      <c r="F1089" s="439"/>
      <c r="G1089" s="439"/>
      <c r="H1089" s="439"/>
      <c r="I1089" s="439"/>
      <c r="J1089" s="440"/>
    </row>
    <row r="1090" spans="1:10" x14ac:dyDescent="0.35">
      <c r="A1090" s="438"/>
      <c r="B1090" s="439"/>
      <c r="C1090" s="439"/>
      <c r="D1090" s="439"/>
      <c r="E1090" s="439"/>
      <c r="F1090" s="439"/>
      <c r="G1090" s="439"/>
      <c r="H1090" s="439"/>
      <c r="I1090" s="439"/>
      <c r="J1090" s="440"/>
    </row>
    <row r="1091" spans="1:10" ht="15" thickBot="1" x14ac:dyDescent="0.4">
      <c r="A1091" s="441"/>
      <c r="B1091" s="442"/>
      <c r="C1091" s="442"/>
      <c r="D1091" s="442"/>
      <c r="E1091" s="442"/>
      <c r="F1091" s="442"/>
      <c r="G1091" s="442"/>
      <c r="H1091" s="442"/>
      <c r="I1091" s="442"/>
      <c r="J1091" s="443"/>
    </row>
    <row r="1092" spans="1:10" ht="15" thickBot="1" x14ac:dyDescent="0.4">
      <c r="A1092" s="432"/>
      <c r="B1092" s="433"/>
      <c r="C1092" s="433"/>
      <c r="D1092" s="433"/>
      <c r="E1092" s="433"/>
      <c r="F1092" s="433"/>
      <c r="G1092" s="433"/>
      <c r="H1092" s="433"/>
      <c r="I1092" s="433"/>
      <c r="J1092" s="434"/>
    </row>
    <row r="1093" spans="1:10" ht="18.5" x14ac:dyDescent="0.45">
      <c r="A1093" s="404" t="s">
        <v>213</v>
      </c>
      <c r="B1093" s="404"/>
      <c r="C1093" s="404"/>
      <c r="D1093" s="404"/>
      <c r="E1093" s="404"/>
      <c r="F1093" s="404"/>
      <c r="G1093" s="404"/>
      <c r="H1093" s="404"/>
      <c r="I1093" s="404"/>
      <c r="J1093" s="404"/>
    </row>
    <row r="1094" spans="1:10" ht="15" thickBot="1" x14ac:dyDescent="0.4">
      <c r="A1094" s="405"/>
      <c r="B1094" s="405"/>
      <c r="C1094" s="405"/>
      <c r="D1094" s="405"/>
      <c r="E1094" s="405"/>
      <c r="F1094" s="405"/>
      <c r="G1094" s="405"/>
      <c r="H1094" s="405"/>
      <c r="I1094" s="405"/>
      <c r="J1094" s="405"/>
    </row>
    <row r="1095" spans="1:10" ht="16" thickBot="1" x14ac:dyDescent="0.4">
      <c r="A1095" s="444" t="s">
        <v>183</v>
      </c>
      <c r="B1095" s="444"/>
      <c r="C1095" s="445" t="s">
        <v>397</v>
      </c>
      <c r="D1095" s="446"/>
      <c r="E1095" s="446"/>
      <c r="F1095" s="446"/>
      <c r="G1095" s="446"/>
      <c r="H1095" s="446"/>
      <c r="I1095" s="446"/>
      <c r="J1095" s="447"/>
    </row>
    <row r="1096" spans="1:10" ht="15" thickBot="1" x14ac:dyDescent="0.4">
      <c r="A1096" s="448"/>
      <c r="B1096" s="448"/>
      <c r="C1096" s="448"/>
      <c r="D1096" s="448"/>
      <c r="E1096" s="448"/>
      <c r="F1096" s="448"/>
      <c r="G1096" s="448"/>
      <c r="H1096" s="448"/>
      <c r="I1096" s="448"/>
      <c r="J1096" s="448"/>
    </row>
    <row r="1097" spans="1:10" ht="15" thickBot="1" x14ac:dyDescent="0.4">
      <c r="A1097" s="411" t="s">
        <v>68</v>
      </c>
      <c r="B1097" s="411"/>
      <c r="C1097" s="412"/>
      <c r="D1097" s="298" t="s">
        <v>46</v>
      </c>
      <c r="E1097" s="296"/>
      <c r="F1097" s="413" t="s">
        <v>69</v>
      </c>
      <c r="G1097" s="413"/>
      <c r="H1097" s="414"/>
      <c r="I1097" s="298" t="s">
        <v>49</v>
      </c>
      <c r="J1097" s="296"/>
    </row>
    <row r="1098" spans="1:10" x14ac:dyDescent="0.35">
      <c r="A1098" s="448"/>
      <c r="B1098" s="448"/>
      <c r="C1098" s="448"/>
      <c r="D1098" s="448"/>
      <c r="E1098" s="448"/>
      <c r="F1098" s="448"/>
      <c r="G1098" s="448"/>
      <c r="H1098" s="448"/>
      <c r="I1098" s="448"/>
      <c r="J1098" s="448"/>
    </row>
    <row r="1099" spans="1:10" ht="16" thickBot="1" x14ac:dyDescent="0.4">
      <c r="A1099" s="415" t="s">
        <v>184</v>
      </c>
      <c r="B1099" s="415"/>
      <c r="C1099" s="415"/>
      <c r="D1099" s="415"/>
      <c r="E1099" s="415"/>
      <c r="F1099" s="415"/>
      <c r="G1099" s="415"/>
      <c r="H1099" s="415"/>
      <c r="I1099" s="415"/>
      <c r="J1099" s="415"/>
    </row>
    <row r="1100" spans="1:10" ht="35.15" customHeight="1" x14ac:dyDescent="0.35">
      <c r="A1100" s="449" t="s">
        <v>462</v>
      </c>
      <c r="B1100" s="450"/>
      <c r="C1100" s="450"/>
      <c r="D1100" s="450"/>
      <c r="E1100" s="450"/>
      <c r="F1100" s="450"/>
      <c r="G1100" s="450"/>
      <c r="H1100" s="450"/>
      <c r="I1100" s="450"/>
      <c r="J1100" s="451"/>
    </row>
    <row r="1101" spans="1:10" ht="35.15" customHeight="1" x14ac:dyDescent="0.35">
      <c r="A1101" s="452"/>
      <c r="B1101" s="453"/>
      <c r="C1101" s="453"/>
      <c r="D1101" s="453"/>
      <c r="E1101" s="453"/>
      <c r="F1101" s="453"/>
      <c r="G1101" s="453"/>
      <c r="H1101" s="453"/>
      <c r="I1101" s="453"/>
      <c r="J1101" s="454"/>
    </row>
    <row r="1102" spans="1:10" ht="35.15" customHeight="1" x14ac:dyDescent="0.35">
      <c r="A1102" s="452"/>
      <c r="B1102" s="453"/>
      <c r="C1102" s="453"/>
      <c r="D1102" s="453"/>
      <c r="E1102" s="453"/>
      <c r="F1102" s="453"/>
      <c r="G1102" s="453"/>
      <c r="H1102" s="453"/>
      <c r="I1102" s="453"/>
      <c r="J1102" s="454"/>
    </row>
    <row r="1103" spans="1:10" ht="35.15" customHeight="1" x14ac:dyDescent="0.35">
      <c r="A1103" s="452"/>
      <c r="B1103" s="453"/>
      <c r="C1103" s="453"/>
      <c r="D1103" s="453"/>
      <c r="E1103" s="453"/>
      <c r="F1103" s="453"/>
      <c r="G1103" s="453"/>
      <c r="H1103" s="453"/>
      <c r="I1103" s="453"/>
      <c r="J1103" s="454"/>
    </row>
    <row r="1104" spans="1:10" ht="35.15" customHeight="1" x14ac:dyDescent="0.35">
      <c r="A1104" s="452"/>
      <c r="B1104" s="453"/>
      <c r="C1104" s="453"/>
      <c r="D1104" s="453"/>
      <c r="E1104" s="453"/>
      <c r="F1104" s="453"/>
      <c r="G1104" s="453"/>
      <c r="H1104" s="453"/>
      <c r="I1104" s="453"/>
      <c r="J1104" s="454"/>
    </row>
    <row r="1105" spans="1:10" ht="35.15" customHeight="1" x14ac:dyDescent="0.35">
      <c r="A1105" s="452"/>
      <c r="B1105" s="453"/>
      <c r="C1105" s="453"/>
      <c r="D1105" s="453"/>
      <c r="E1105" s="453"/>
      <c r="F1105" s="453"/>
      <c r="G1105" s="453"/>
      <c r="H1105" s="453"/>
      <c r="I1105" s="453"/>
      <c r="J1105" s="454"/>
    </row>
    <row r="1106" spans="1:10" ht="35.15" customHeight="1" x14ac:dyDescent="0.35">
      <c r="A1106" s="452"/>
      <c r="B1106" s="453"/>
      <c r="C1106" s="453"/>
      <c r="D1106" s="453"/>
      <c r="E1106" s="453"/>
      <c r="F1106" s="453"/>
      <c r="G1106" s="453"/>
      <c r="H1106" s="453"/>
      <c r="I1106" s="453"/>
      <c r="J1106" s="454"/>
    </row>
    <row r="1107" spans="1:10" ht="35.15" customHeight="1" x14ac:dyDescent="0.35">
      <c r="A1107" s="452"/>
      <c r="B1107" s="453"/>
      <c r="C1107" s="453"/>
      <c r="D1107" s="453"/>
      <c r="E1107" s="453"/>
      <c r="F1107" s="453"/>
      <c r="G1107" s="453"/>
      <c r="H1107" s="453"/>
      <c r="I1107" s="453"/>
      <c r="J1107" s="454"/>
    </row>
    <row r="1108" spans="1:10" ht="35.15" customHeight="1" x14ac:dyDescent="0.35">
      <c r="A1108" s="452"/>
      <c r="B1108" s="453"/>
      <c r="C1108" s="453"/>
      <c r="D1108" s="453"/>
      <c r="E1108" s="453"/>
      <c r="F1108" s="453"/>
      <c r="G1108" s="453"/>
      <c r="H1108" s="453"/>
      <c r="I1108" s="453"/>
      <c r="J1108" s="454"/>
    </row>
    <row r="1109" spans="1:10" ht="35.15" customHeight="1" thickBot="1" x14ac:dyDescent="0.4">
      <c r="A1109" s="455"/>
      <c r="B1109" s="456"/>
      <c r="C1109" s="456"/>
      <c r="D1109" s="456"/>
      <c r="E1109" s="456"/>
      <c r="F1109" s="456"/>
      <c r="G1109" s="456"/>
      <c r="H1109" s="456"/>
      <c r="I1109" s="456"/>
      <c r="J1109" s="457"/>
    </row>
    <row r="1110" spans="1:10" x14ac:dyDescent="0.35">
      <c r="A1110" s="458"/>
      <c r="B1110" s="458"/>
      <c r="C1110" s="458"/>
      <c r="D1110" s="458"/>
      <c r="E1110" s="458"/>
      <c r="F1110" s="458"/>
      <c r="G1110" s="458"/>
      <c r="H1110" s="458"/>
      <c r="I1110" s="458"/>
      <c r="J1110" s="458"/>
    </row>
    <row r="1111" spans="1:10" ht="16" thickBot="1" x14ac:dyDescent="0.4">
      <c r="A1111" s="415" t="s">
        <v>29</v>
      </c>
      <c r="B1111" s="415"/>
      <c r="C1111" s="415"/>
      <c r="D1111" s="415"/>
      <c r="E1111" s="415"/>
      <c r="F1111" s="415"/>
      <c r="G1111" s="415"/>
      <c r="H1111" s="415"/>
      <c r="I1111" s="415"/>
      <c r="J1111" s="415"/>
    </row>
    <row r="1112" spans="1:10" x14ac:dyDescent="0.35">
      <c r="A1112" s="449" t="s">
        <v>398</v>
      </c>
      <c r="B1112" s="450"/>
      <c r="C1112" s="450"/>
      <c r="D1112" s="450"/>
      <c r="E1112" s="450"/>
      <c r="F1112" s="450"/>
      <c r="G1112" s="450"/>
      <c r="H1112" s="450"/>
      <c r="I1112" s="450"/>
      <c r="J1112" s="451"/>
    </row>
    <row r="1113" spans="1:10" x14ac:dyDescent="0.35">
      <c r="A1113" s="452"/>
      <c r="B1113" s="453"/>
      <c r="C1113" s="453"/>
      <c r="D1113" s="453"/>
      <c r="E1113" s="453"/>
      <c r="F1113" s="453"/>
      <c r="G1113" s="453"/>
      <c r="H1113" s="453"/>
      <c r="I1113" s="453"/>
      <c r="J1113" s="454"/>
    </row>
    <row r="1114" spans="1:10" x14ac:dyDescent="0.35">
      <c r="A1114" s="452"/>
      <c r="B1114" s="453"/>
      <c r="C1114" s="453"/>
      <c r="D1114" s="453"/>
      <c r="E1114" s="453"/>
      <c r="F1114" s="453"/>
      <c r="G1114" s="453"/>
      <c r="H1114" s="453"/>
      <c r="I1114" s="453"/>
      <c r="J1114" s="454"/>
    </row>
    <row r="1115" spans="1:10" x14ac:dyDescent="0.35">
      <c r="A1115" s="452"/>
      <c r="B1115" s="453"/>
      <c r="C1115" s="453"/>
      <c r="D1115" s="453"/>
      <c r="E1115" s="453"/>
      <c r="F1115" s="453"/>
      <c r="G1115" s="453"/>
      <c r="H1115" s="453"/>
      <c r="I1115" s="453"/>
      <c r="J1115" s="454"/>
    </row>
    <row r="1116" spans="1:10" ht="15" thickBot="1" x14ac:dyDescent="0.4">
      <c r="A1116" s="455"/>
      <c r="B1116" s="456"/>
      <c r="C1116" s="456"/>
      <c r="D1116" s="456"/>
      <c r="E1116" s="456"/>
      <c r="F1116" s="456"/>
      <c r="G1116" s="456"/>
      <c r="H1116" s="456"/>
      <c r="I1116" s="456"/>
      <c r="J1116" s="457"/>
    </row>
    <row r="1117" spans="1:10" x14ac:dyDescent="0.35">
      <c r="A1117" s="458"/>
      <c r="B1117" s="458"/>
      <c r="C1117" s="458"/>
      <c r="D1117" s="458"/>
      <c r="E1117" s="458"/>
      <c r="F1117" s="458"/>
      <c r="G1117" s="458"/>
      <c r="H1117" s="458"/>
      <c r="I1117" s="458"/>
      <c r="J1117" s="458"/>
    </row>
    <row r="1118" spans="1:10" ht="16" thickBot="1" x14ac:dyDescent="0.4">
      <c r="A1118" s="415" t="s">
        <v>27</v>
      </c>
      <c r="B1118" s="415"/>
      <c r="C1118" s="415"/>
      <c r="D1118" s="415"/>
      <c r="E1118" s="415"/>
      <c r="F1118" s="415"/>
      <c r="G1118" s="415"/>
      <c r="H1118" s="415"/>
      <c r="I1118" s="415"/>
      <c r="J1118" s="415"/>
    </row>
    <row r="1119" spans="1:10" ht="15" thickBot="1" x14ac:dyDescent="0.4">
      <c r="A1119" s="459" t="s">
        <v>274</v>
      </c>
      <c r="B1119" s="460"/>
      <c r="C1119" s="460"/>
      <c r="D1119" s="460"/>
      <c r="E1119" s="460"/>
      <c r="F1119" s="460"/>
      <c r="G1119" s="460"/>
      <c r="H1119" s="460"/>
      <c r="I1119" s="460"/>
      <c r="J1119" s="461"/>
    </row>
    <row r="1120" spans="1:10" x14ac:dyDescent="0.35">
      <c r="A1120" s="462"/>
      <c r="B1120" s="462"/>
      <c r="C1120" s="462"/>
      <c r="D1120" s="462"/>
      <c r="E1120" s="462"/>
      <c r="F1120" s="462"/>
      <c r="G1120" s="462"/>
      <c r="H1120" s="462"/>
      <c r="I1120" s="462"/>
      <c r="J1120" s="462"/>
    </row>
    <row r="1121" spans="1:10" ht="46" customHeight="1" thickBot="1" x14ac:dyDescent="0.4">
      <c r="A1121" s="394" t="s">
        <v>185</v>
      </c>
      <c r="B1121" s="394"/>
      <c r="C1121" s="394"/>
      <c r="D1121" s="394"/>
      <c r="E1121" s="394"/>
      <c r="F1121" s="394"/>
      <c r="G1121" s="394"/>
      <c r="H1121" s="394"/>
      <c r="I1121" s="394"/>
      <c r="J1121" s="394"/>
    </row>
    <row r="1122" spans="1:10" x14ac:dyDescent="0.35">
      <c r="A1122" s="435" t="s">
        <v>289</v>
      </c>
      <c r="B1122" s="436"/>
      <c r="C1122" s="436"/>
      <c r="D1122" s="436"/>
      <c r="E1122" s="436"/>
      <c r="F1122" s="436"/>
      <c r="G1122" s="436"/>
      <c r="H1122" s="436"/>
      <c r="I1122" s="436"/>
      <c r="J1122" s="437"/>
    </row>
    <row r="1123" spans="1:10" x14ac:dyDescent="0.35">
      <c r="A1123" s="438"/>
      <c r="B1123" s="439"/>
      <c r="C1123" s="439"/>
      <c r="D1123" s="439"/>
      <c r="E1123" s="439"/>
      <c r="F1123" s="439"/>
      <c r="G1123" s="439"/>
      <c r="H1123" s="439"/>
      <c r="I1123" s="439"/>
      <c r="J1123" s="440"/>
    </row>
    <row r="1124" spans="1:10" x14ac:dyDescent="0.35">
      <c r="A1124" s="438"/>
      <c r="B1124" s="439"/>
      <c r="C1124" s="439"/>
      <c r="D1124" s="439"/>
      <c r="E1124" s="439"/>
      <c r="F1124" s="439"/>
      <c r="G1124" s="439"/>
      <c r="H1124" s="439"/>
      <c r="I1124" s="439"/>
      <c r="J1124" s="440"/>
    </row>
    <row r="1125" spans="1:10" x14ac:dyDescent="0.35">
      <c r="A1125" s="438"/>
      <c r="B1125" s="439"/>
      <c r="C1125" s="439"/>
      <c r="D1125" s="439"/>
      <c r="E1125" s="439"/>
      <c r="F1125" s="439"/>
      <c r="G1125" s="439"/>
      <c r="H1125" s="439"/>
      <c r="I1125" s="439"/>
      <c r="J1125" s="440"/>
    </row>
    <row r="1126" spans="1:10" x14ac:dyDescent="0.35">
      <c r="A1126" s="438"/>
      <c r="B1126" s="439"/>
      <c r="C1126" s="439"/>
      <c r="D1126" s="439"/>
      <c r="E1126" s="439"/>
      <c r="F1126" s="439"/>
      <c r="G1126" s="439"/>
      <c r="H1126" s="439"/>
      <c r="I1126" s="439"/>
      <c r="J1126" s="440"/>
    </row>
    <row r="1127" spans="1:10" x14ac:dyDescent="0.35">
      <c r="A1127" s="438"/>
      <c r="B1127" s="439"/>
      <c r="C1127" s="439"/>
      <c r="D1127" s="439"/>
      <c r="E1127" s="439"/>
      <c r="F1127" s="439"/>
      <c r="G1127" s="439"/>
      <c r="H1127" s="439"/>
      <c r="I1127" s="439"/>
      <c r="J1127" s="440"/>
    </row>
    <row r="1128" spans="1:10" x14ac:dyDescent="0.35">
      <c r="A1128" s="438"/>
      <c r="B1128" s="439"/>
      <c r="C1128" s="439"/>
      <c r="D1128" s="439"/>
      <c r="E1128" s="439"/>
      <c r="F1128" s="439"/>
      <c r="G1128" s="439"/>
      <c r="H1128" s="439"/>
      <c r="I1128" s="439"/>
      <c r="J1128" s="440"/>
    </row>
    <row r="1129" spans="1:10" x14ac:dyDescent="0.35">
      <c r="A1129" s="438"/>
      <c r="B1129" s="439"/>
      <c r="C1129" s="439"/>
      <c r="D1129" s="439"/>
      <c r="E1129" s="439"/>
      <c r="F1129" s="439"/>
      <c r="G1129" s="439"/>
      <c r="H1129" s="439"/>
      <c r="I1129" s="439"/>
      <c r="J1129" s="440"/>
    </row>
    <row r="1130" spans="1:10" x14ac:dyDescent="0.35">
      <c r="A1130" s="438"/>
      <c r="B1130" s="439"/>
      <c r="C1130" s="439"/>
      <c r="D1130" s="439"/>
      <c r="E1130" s="439"/>
      <c r="F1130" s="439"/>
      <c r="G1130" s="439"/>
      <c r="H1130" s="439"/>
      <c r="I1130" s="439"/>
      <c r="J1130" s="440"/>
    </row>
    <row r="1131" spans="1:10" x14ac:dyDescent="0.35">
      <c r="A1131" s="438"/>
      <c r="B1131" s="439"/>
      <c r="C1131" s="439"/>
      <c r="D1131" s="439"/>
      <c r="E1131" s="439"/>
      <c r="F1131" s="439"/>
      <c r="G1131" s="439"/>
      <c r="H1131" s="439"/>
      <c r="I1131" s="439"/>
      <c r="J1131" s="440"/>
    </row>
    <row r="1132" spans="1:10" x14ac:dyDescent="0.35">
      <c r="A1132" s="438"/>
      <c r="B1132" s="439"/>
      <c r="C1132" s="439"/>
      <c r="D1132" s="439"/>
      <c r="E1132" s="439"/>
      <c r="F1132" s="439"/>
      <c r="G1132" s="439"/>
      <c r="H1132" s="439"/>
      <c r="I1132" s="439"/>
      <c r="J1132" s="440"/>
    </row>
    <row r="1133" spans="1:10" ht="15" thickBot="1" x14ac:dyDescent="0.4">
      <c r="A1133" s="441"/>
      <c r="B1133" s="442"/>
      <c r="C1133" s="442"/>
      <c r="D1133" s="442"/>
      <c r="E1133" s="442"/>
      <c r="F1133" s="442"/>
      <c r="G1133" s="442"/>
      <c r="H1133" s="442"/>
      <c r="I1133" s="442"/>
      <c r="J1133" s="443"/>
    </row>
    <row r="1134" spans="1:10" ht="15" thickBot="1" x14ac:dyDescent="0.4">
      <c r="A1134" s="432"/>
      <c r="B1134" s="433"/>
      <c r="C1134" s="433"/>
      <c r="D1134" s="433"/>
      <c r="E1134" s="433"/>
      <c r="F1134" s="433"/>
      <c r="G1134" s="433"/>
      <c r="H1134" s="433"/>
      <c r="I1134" s="433"/>
      <c r="J1134" s="434"/>
    </row>
    <row r="1135" spans="1:10" ht="18.5" x14ac:dyDescent="0.45">
      <c r="A1135" s="404" t="s">
        <v>214</v>
      </c>
      <c r="B1135" s="404"/>
      <c r="C1135" s="404"/>
      <c r="D1135" s="404"/>
      <c r="E1135" s="404"/>
      <c r="F1135" s="404"/>
      <c r="G1135" s="404"/>
      <c r="H1135" s="404"/>
      <c r="I1135" s="404"/>
      <c r="J1135" s="404"/>
    </row>
    <row r="1136" spans="1:10" ht="15" thickBot="1" x14ac:dyDescent="0.4">
      <c r="A1136" s="405"/>
      <c r="B1136" s="405"/>
      <c r="C1136" s="405"/>
      <c r="D1136" s="405"/>
      <c r="E1136" s="405"/>
      <c r="F1136" s="405"/>
      <c r="G1136" s="405"/>
      <c r="H1136" s="405"/>
      <c r="I1136" s="405"/>
      <c r="J1136" s="405"/>
    </row>
    <row r="1137" spans="1:10" ht="16" thickBot="1" x14ac:dyDescent="0.4">
      <c r="A1137" s="406" t="s">
        <v>183</v>
      </c>
      <c r="B1137" s="406"/>
      <c r="C1137" s="407" t="s">
        <v>334</v>
      </c>
      <c r="D1137" s="408"/>
      <c r="E1137" s="408"/>
      <c r="F1137" s="408"/>
      <c r="G1137" s="408"/>
      <c r="H1137" s="408"/>
      <c r="I1137" s="408"/>
      <c r="J1137" s="409"/>
    </row>
    <row r="1138" spans="1:10" ht="15" thickBot="1" x14ac:dyDescent="0.4">
      <c r="A1138" s="410"/>
      <c r="B1138" s="410"/>
      <c r="C1138" s="410"/>
      <c r="D1138" s="410"/>
      <c r="E1138" s="410"/>
      <c r="F1138" s="410"/>
      <c r="G1138" s="410"/>
      <c r="H1138" s="410"/>
      <c r="I1138" s="410"/>
      <c r="J1138" s="410"/>
    </row>
    <row r="1139" spans="1:10" ht="15" thickBot="1" x14ac:dyDescent="0.4">
      <c r="A1139" s="411" t="s">
        <v>68</v>
      </c>
      <c r="B1139" s="411"/>
      <c r="C1139" s="412"/>
      <c r="D1139" s="183" t="s">
        <v>46</v>
      </c>
      <c r="F1139" s="413" t="s">
        <v>69</v>
      </c>
      <c r="G1139" s="413"/>
      <c r="H1139" s="414"/>
      <c r="I1139" s="183" t="s">
        <v>49</v>
      </c>
    </row>
    <row r="1140" spans="1:10" x14ac:dyDescent="0.35">
      <c r="A1140" s="410"/>
      <c r="B1140" s="410"/>
      <c r="C1140" s="410"/>
      <c r="D1140" s="410"/>
      <c r="E1140" s="410"/>
      <c r="F1140" s="410"/>
      <c r="G1140" s="410"/>
      <c r="H1140" s="410"/>
      <c r="I1140" s="410"/>
      <c r="J1140" s="410"/>
    </row>
    <row r="1141" spans="1:10" ht="16" thickBot="1" x14ac:dyDescent="0.4">
      <c r="A1141" s="415" t="s">
        <v>184</v>
      </c>
      <c r="B1141" s="415"/>
      <c r="C1141" s="415"/>
      <c r="D1141" s="415"/>
      <c r="E1141" s="415"/>
      <c r="F1141" s="415"/>
      <c r="G1141" s="415"/>
      <c r="H1141" s="415"/>
      <c r="I1141" s="415"/>
      <c r="J1141" s="415"/>
    </row>
    <row r="1142" spans="1:10" x14ac:dyDescent="0.35">
      <c r="A1142" s="416" t="s">
        <v>383</v>
      </c>
      <c r="B1142" s="417"/>
      <c r="C1142" s="417"/>
      <c r="D1142" s="417"/>
      <c r="E1142" s="417"/>
      <c r="F1142" s="417"/>
      <c r="G1142" s="417"/>
      <c r="H1142" s="417"/>
      <c r="I1142" s="417"/>
      <c r="J1142" s="418"/>
    </row>
    <row r="1143" spans="1:10" x14ac:dyDescent="0.35">
      <c r="A1143" s="419"/>
      <c r="B1143" s="420"/>
      <c r="C1143" s="420"/>
      <c r="D1143" s="420"/>
      <c r="E1143" s="420"/>
      <c r="F1143" s="420"/>
      <c r="G1143" s="420"/>
      <c r="H1143" s="420"/>
      <c r="I1143" s="420"/>
      <c r="J1143" s="421"/>
    </row>
    <row r="1144" spans="1:10" x14ac:dyDescent="0.35">
      <c r="A1144" s="419"/>
      <c r="B1144" s="420"/>
      <c r="C1144" s="420"/>
      <c r="D1144" s="420"/>
      <c r="E1144" s="420"/>
      <c r="F1144" s="420"/>
      <c r="G1144" s="420"/>
      <c r="H1144" s="420"/>
      <c r="I1144" s="420"/>
      <c r="J1144" s="421"/>
    </row>
    <row r="1145" spans="1:10" x14ac:dyDescent="0.35">
      <c r="A1145" s="419"/>
      <c r="B1145" s="420"/>
      <c r="C1145" s="420"/>
      <c r="D1145" s="420"/>
      <c r="E1145" s="420"/>
      <c r="F1145" s="420"/>
      <c r="G1145" s="420"/>
      <c r="H1145" s="420"/>
      <c r="I1145" s="420"/>
      <c r="J1145" s="421"/>
    </row>
    <row r="1146" spans="1:10" x14ac:dyDescent="0.35">
      <c r="A1146" s="419"/>
      <c r="B1146" s="420"/>
      <c r="C1146" s="420"/>
      <c r="D1146" s="420"/>
      <c r="E1146" s="420"/>
      <c r="F1146" s="420"/>
      <c r="G1146" s="420"/>
      <c r="H1146" s="420"/>
      <c r="I1146" s="420"/>
      <c r="J1146" s="421"/>
    </row>
    <row r="1147" spans="1:10" x14ac:dyDescent="0.35">
      <c r="A1147" s="419"/>
      <c r="B1147" s="420"/>
      <c r="C1147" s="420"/>
      <c r="D1147" s="420"/>
      <c r="E1147" s="420"/>
      <c r="F1147" s="420"/>
      <c r="G1147" s="420"/>
      <c r="H1147" s="420"/>
      <c r="I1147" s="420"/>
      <c r="J1147" s="421"/>
    </row>
    <row r="1148" spans="1:10" x14ac:dyDescent="0.35">
      <c r="A1148" s="419"/>
      <c r="B1148" s="420"/>
      <c r="C1148" s="420"/>
      <c r="D1148" s="420"/>
      <c r="E1148" s="420"/>
      <c r="F1148" s="420"/>
      <c r="G1148" s="420"/>
      <c r="H1148" s="420"/>
      <c r="I1148" s="420"/>
      <c r="J1148" s="421"/>
    </row>
    <row r="1149" spans="1:10" x14ac:dyDescent="0.35">
      <c r="A1149" s="419"/>
      <c r="B1149" s="420"/>
      <c r="C1149" s="420"/>
      <c r="D1149" s="420"/>
      <c r="E1149" s="420"/>
      <c r="F1149" s="420"/>
      <c r="G1149" s="420"/>
      <c r="H1149" s="420"/>
      <c r="I1149" s="420"/>
      <c r="J1149" s="421"/>
    </row>
    <row r="1150" spans="1:10" x14ac:dyDescent="0.35">
      <c r="A1150" s="419"/>
      <c r="B1150" s="420"/>
      <c r="C1150" s="420"/>
      <c r="D1150" s="420"/>
      <c r="E1150" s="420"/>
      <c r="F1150" s="420"/>
      <c r="G1150" s="420"/>
      <c r="H1150" s="420"/>
      <c r="I1150" s="420"/>
      <c r="J1150" s="421"/>
    </row>
    <row r="1151" spans="1:10" ht="15" thickBot="1" x14ac:dyDescent="0.4">
      <c r="A1151" s="422"/>
      <c r="B1151" s="423"/>
      <c r="C1151" s="423"/>
      <c r="D1151" s="423"/>
      <c r="E1151" s="423"/>
      <c r="F1151" s="423"/>
      <c r="G1151" s="423"/>
      <c r="H1151" s="423"/>
      <c r="I1151" s="423"/>
      <c r="J1151" s="424"/>
    </row>
    <row r="1152" spans="1:10" x14ac:dyDescent="0.35">
      <c r="A1152" s="425"/>
      <c r="B1152" s="425"/>
      <c r="C1152" s="425"/>
      <c r="D1152" s="425"/>
      <c r="E1152" s="425"/>
      <c r="F1152" s="425"/>
      <c r="G1152" s="425"/>
      <c r="H1152" s="425"/>
      <c r="I1152" s="425"/>
      <c r="J1152" s="425"/>
    </row>
    <row r="1153" spans="1:10" ht="16" thickBot="1" x14ac:dyDescent="0.4">
      <c r="A1153" s="415" t="s">
        <v>29</v>
      </c>
      <c r="B1153" s="415"/>
      <c r="C1153" s="415"/>
      <c r="D1153" s="415"/>
      <c r="E1153" s="415"/>
      <c r="F1153" s="415"/>
      <c r="G1153" s="415"/>
      <c r="H1153" s="415"/>
      <c r="I1153" s="415"/>
      <c r="J1153" s="415"/>
    </row>
    <row r="1154" spans="1:10" x14ac:dyDescent="0.35">
      <c r="A1154" s="416" t="s">
        <v>335</v>
      </c>
      <c r="B1154" s="417"/>
      <c r="C1154" s="417"/>
      <c r="D1154" s="417"/>
      <c r="E1154" s="417"/>
      <c r="F1154" s="417"/>
      <c r="G1154" s="417"/>
      <c r="H1154" s="417"/>
      <c r="I1154" s="417"/>
      <c r="J1154" s="418"/>
    </row>
    <row r="1155" spans="1:10" x14ac:dyDescent="0.35">
      <c r="A1155" s="419"/>
      <c r="B1155" s="420"/>
      <c r="C1155" s="420"/>
      <c r="D1155" s="420"/>
      <c r="E1155" s="420"/>
      <c r="F1155" s="420"/>
      <c r="G1155" s="420"/>
      <c r="H1155" s="420"/>
      <c r="I1155" s="420"/>
      <c r="J1155" s="421"/>
    </row>
    <row r="1156" spans="1:10" x14ac:dyDescent="0.35">
      <c r="A1156" s="419"/>
      <c r="B1156" s="420"/>
      <c r="C1156" s="420"/>
      <c r="D1156" s="420"/>
      <c r="E1156" s="420"/>
      <c r="F1156" s="420"/>
      <c r="G1156" s="420"/>
      <c r="H1156" s="420"/>
      <c r="I1156" s="420"/>
      <c r="J1156" s="421"/>
    </row>
    <row r="1157" spans="1:10" x14ac:dyDescent="0.35">
      <c r="A1157" s="419"/>
      <c r="B1157" s="420"/>
      <c r="C1157" s="420"/>
      <c r="D1157" s="420"/>
      <c r="E1157" s="420"/>
      <c r="F1157" s="420"/>
      <c r="G1157" s="420"/>
      <c r="H1157" s="420"/>
      <c r="I1157" s="420"/>
      <c r="J1157" s="421"/>
    </row>
    <row r="1158" spans="1:10" ht="15" thickBot="1" x14ac:dyDescent="0.4">
      <c r="A1158" s="422"/>
      <c r="B1158" s="423"/>
      <c r="C1158" s="423"/>
      <c r="D1158" s="423"/>
      <c r="E1158" s="423"/>
      <c r="F1158" s="423"/>
      <c r="G1158" s="423"/>
      <c r="H1158" s="423"/>
      <c r="I1158" s="423"/>
      <c r="J1158" s="424"/>
    </row>
    <row r="1159" spans="1:10" x14ac:dyDescent="0.35">
      <c r="A1159" s="425"/>
      <c r="B1159" s="425"/>
      <c r="C1159" s="425"/>
      <c r="D1159" s="425"/>
      <c r="E1159" s="425"/>
      <c r="F1159" s="425"/>
      <c r="G1159" s="425"/>
      <c r="H1159" s="425"/>
      <c r="I1159" s="425"/>
      <c r="J1159" s="425"/>
    </row>
    <row r="1160" spans="1:10" ht="16" thickBot="1" x14ac:dyDescent="0.4">
      <c r="A1160" s="415" t="s">
        <v>27</v>
      </c>
      <c r="B1160" s="415"/>
      <c r="C1160" s="415"/>
      <c r="D1160" s="415"/>
      <c r="E1160" s="415"/>
      <c r="F1160" s="415"/>
      <c r="G1160" s="415"/>
      <c r="H1160" s="415"/>
      <c r="I1160" s="415"/>
      <c r="J1160" s="415"/>
    </row>
    <row r="1161" spans="1:10" ht="15" thickBot="1" x14ac:dyDescent="0.4">
      <c r="A1161" s="426" t="s">
        <v>302</v>
      </c>
      <c r="B1161" s="427"/>
      <c r="C1161" s="427"/>
      <c r="D1161" s="427"/>
      <c r="E1161" s="427"/>
      <c r="F1161" s="427"/>
      <c r="G1161" s="427"/>
      <c r="H1161" s="427"/>
      <c r="I1161" s="427"/>
      <c r="J1161" s="428"/>
    </row>
    <row r="1162" spans="1:10" x14ac:dyDescent="0.35">
      <c r="A1162" s="425"/>
      <c r="B1162" s="425"/>
      <c r="C1162" s="425"/>
      <c r="D1162" s="425"/>
      <c r="E1162" s="425"/>
      <c r="F1162" s="425"/>
      <c r="G1162" s="425"/>
      <c r="H1162" s="425"/>
      <c r="I1162" s="425"/>
      <c r="J1162" s="425"/>
    </row>
    <row r="1163" spans="1:10" ht="48.65" customHeight="1" thickBot="1" x14ac:dyDescent="0.4">
      <c r="A1163" s="394" t="s">
        <v>185</v>
      </c>
      <c r="B1163" s="394"/>
      <c r="C1163" s="394"/>
      <c r="D1163" s="394"/>
      <c r="E1163" s="394"/>
      <c r="F1163" s="394"/>
      <c r="G1163" s="394"/>
      <c r="H1163" s="394"/>
      <c r="I1163" s="394"/>
      <c r="J1163" s="394"/>
    </row>
    <row r="1164" spans="1:10" x14ac:dyDescent="0.35">
      <c r="A1164" s="435" t="s">
        <v>384</v>
      </c>
      <c r="B1164" s="436"/>
      <c r="C1164" s="436"/>
      <c r="D1164" s="436"/>
      <c r="E1164" s="436"/>
      <c r="F1164" s="436"/>
      <c r="G1164" s="436"/>
      <c r="H1164" s="436"/>
      <c r="I1164" s="436"/>
      <c r="J1164" s="437"/>
    </row>
    <row r="1165" spans="1:10" x14ac:dyDescent="0.35">
      <c r="A1165" s="438"/>
      <c r="B1165" s="439"/>
      <c r="C1165" s="439"/>
      <c r="D1165" s="439"/>
      <c r="E1165" s="439"/>
      <c r="F1165" s="439"/>
      <c r="G1165" s="439"/>
      <c r="H1165" s="439"/>
      <c r="I1165" s="439"/>
      <c r="J1165" s="440"/>
    </row>
    <row r="1166" spans="1:10" x14ac:dyDescent="0.35">
      <c r="A1166" s="438"/>
      <c r="B1166" s="439"/>
      <c r="C1166" s="439"/>
      <c r="D1166" s="439"/>
      <c r="E1166" s="439"/>
      <c r="F1166" s="439"/>
      <c r="G1166" s="439"/>
      <c r="H1166" s="439"/>
      <c r="I1166" s="439"/>
      <c r="J1166" s="440"/>
    </row>
    <row r="1167" spans="1:10" x14ac:dyDescent="0.35">
      <c r="A1167" s="438"/>
      <c r="B1167" s="439"/>
      <c r="C1167" s="439"/>
      <c r="D1167" s="439"/>
      <c r="E1167" s="439"/>
      <c r="F1167" s="439"/>
      <c r="G1167" s="439"/>
      <c r="H1167" s="439"/>
      <c r="I1167" s="439"/>
      <c r="J1167" s="440"/>
    </row>
    <row r="1168" spans="1:10" x14ac:dyDescent="0.35">
      <c r="A1168" s="438"/>
      <c r="B1168" s="439"/>
      <c r="C1168" s="439"/>
      <c r="D1168" s="439"/>
      <c r="E1168" s="439"/>
      <c r="F1168" s="439"/>
      <c r="G1168" s="439"/>
      <c r="H1168" s="439"/>
      <c r="I1168" s="439"/>
      <c r="J1168" s="440"/>
    </row>
    <row r="1169" spans="1:10" x14ac:dyDescent="0.35">
      <c r="A1169" s="438"/>
      <c r="B1169" s="439"/>
      <c r="C1169" s="439"/>
      <c r="D1169" s="439"/>
      <c r="E1169" s="439"/>
      <c r="F1169" s="439"/>
      <c r="G1169" s="439"/>
      <c r="H1169" s="439"/>
      <c r="I1169" s="439"/>
      <c r="J1169" s="440"/>
    </row>
    <row r="1170" spans="1:10" x14ac:dyDescent="0.35">
      <c r="A1170" s="438"/>
      <c r="B1170" s="439"/>
      <c r="C1170" s="439"/>
      <c r="D1170" s="439"/>
      <c r="E1170" s="439"/>
      <c r="F1170" s="439"/>
      <c r="G1170" s="439"/>
      <c r="H1170" s="439"/>
      <c r="I1170" s="439"/>
      <c r="J1170" s="440"/>
    </row>
    <row r="1171" spans="1:10" x14ac:dyDescent="0.35">
      <c r="A1171" s="438"/>
      <c r="B1171" s="439"/>
      <c r="C1171" s="439"/>
      <c r="D1171" s="439"/>
      <c r="E1171" s="439"/>
      <c r="F1171" s="439"/>
      <c r="G1171" s="439"/>
      <c r="H1171" s="439"/>
      <c r="I1171" s="439"/>
      <c r="J1171" s="440"/>
    </row>
    <row r="1172" spans="1:10" x14ac:dyDescent="0.35">
      <c r="A1172" s="438"/>
      <c r="B1172" s="439"/>
      <c r="C1172" s="439"/>
      <c r="D1172" s="439"/>
      <c r="E1172" s="439"/>
      <c r="F1172" s="439"/>
      <c r="G1172" s="439"/>
      <c r="H1172" s="439"/>
      <c r="I1172" s="439"/>
      <c r="J1172" s="440"/>
    </row>
    <row r="1173" spans="1:10" x14ac:dyDescent="0.35">
      <c r="A1173" s="438"/>
      <c r="B1173" s="439"/>
      <c r="C1173" s="439"/>
      <c r="D1173" s="439"/>
      <c r="E1173" s="439"/>
      <c r="F1173" s="439"/>
      <c r="G1173" s="439"/>
      <c r="H1173" s="439"/>
      <c r="I1173" s="439"/>
      <c r="J1173" s="440"/>
    </row>
    <row r="1174" spans="1:10" x14ac:dyDescent="0.35">
      <c r="A1174" s="438"/>
      <c r="B1174" s="439"/>
      <c r="C1174" s="439"/>
      <c r="D1174" s="439"/>
      <c r="E1174" s="439"/>
      <c r="F1174" s="439"/>
      <c r="G1174" s="439"/>
      <c r="H1174" s="439"/>
      <c r="I1174" s="439"/>
      <c r="J1174" s="440"/>
    </row>
    <row r="1175" spans="1:10" ht="15" thickBot="1" x14ac:dyDescent="0.4">
      <c r="A1175" s="441"/>
      <c r="B1175" s="442"/>
      <c r="C1175" s="442"/>
      <c r="D1175" s="442"/>
      <c r="E1175" s="442"/>
      <c r="F1175" s="442"/>
      <c r="G1175" s="442"/>
      <c r="H1175" s="442"/>
      <c r="I1175" s="442"/>
      <c r="J1175" s="443"/>
    </row>
    <row r="1176" spans="1:10" ht="15" thickBot="1" x14ac:dyDescent="0.4">
      <c r="A1176" s="432"/>
      <c r="B1176" s="433"/>
      <c r="C1176" s="433"/>
      <c r="D1176" s="433"/>
      <c r="E1176" s="433"/>
      <c r="F1176" s="433"/>
      <c r="G1176" s="433"/>
      <c r="H1176" s="433"/>
      <c r="I1176" s="433"/>
      <c r="J1176" s="434"/>
    </row>
    <row r="1177" spans="1:10" ht="18.5" x14ac:dyDescent="0.45">
      <c r="A1177" s="404" t="s">
        <v>215</v>
      </c>
      <c r="B1177" s="404"/>
      <c r="C1177" s="404"/>
      <c r="D1177" s="404"/>
      <c r="E1177" s="404"/>
      <c r="F1177" s="404"/>
      <c r="G1177" s="404"/>
      <c r="H1177" s="404"/>
      <c r="I1177" s="404"/>
      <c r="J1177" s="404"/>
    </row>
    <row r="1178" spans="1:10" ht="15" thickBot="1" x14ac:dyDescent="0.4">
      <c r="A1178" s="405"/>
      <c r="B1178" s="405"/>
      <c r="C1178" s="405"/>
      <c r="D1178" s="405"/>
      <c r="E1178" s="405"/>
      <c r="F1178" s="405"/>
      <c r="G1178" s="405"/>
      <c r="H1178" s="405"/>
      <c r="I1178" s="405"/>
      <c r="J1178" s="405"/>
    </row>
    <row r="1179" spans="1:10" ht="16" thickBot="1" x14ac:dyDescent="0.4">
      <c r="A1179" s="406" t="s">
        <v>183</v>
      </c>
      <c r="B1179" s="406"/>
      <c r="C1179" s="407" t="s">
        <v>336</v>
      </c>
      <c r="D1179" s="408"/>
      <c r="E1179" s="408"/>
      <c r="F1179" s="408"/>
      <c r="G1179" s="408"/>
      <c r="H1179" s="408"/>
      <c r="I1179" s="408"/>
      <c r="J1179" s="409"/>
    </row>
    <row r="1180" spans="1:10" ht="15" thickBot="1" x14ac:dyDescent="0.4">
      <c r="A1180" s="410"/>
      <c r="B1180" s="410"/>
      <c r="C1180" s="410"/>
      <c r="D1180" s="410"/>
      <c r="E1180" s="410"/>
      <c r="F1180" s="410"/>
      <c r="G1180" s="410"/>
      <c r="H1180" s="410"/>
      <c r="I1180" s="410"/>
      <c r="J1180" s="410"/>
    </row>
    <row r="1181" spans="1:10" ht="15" thickBot="1" x14ac:dyDescent="0.4">
      <c r="A1181" s="411" t="s">
        <v>68</v>
      </c>
      <c r="B1181" s="411"/>
      <c r="C1181" s="412"/>
      <c r="D1181" s="183" t="s">
        <v>47</v>
      </c>
      <c r="F1181" s="413" t="s">
        <v>69</v>
      </c>
      <c r="G1181" s="413"/>
      <c r="H1181" s="414"/>
      <c r="I1181" s="183" t="s">
        <v>49</v>
      </c>
    </row>
    <row r="1182" spans="1:10" x14ac:dyDescent="0.35">
      <c r="A1182" s="410"/>
      <c r="B1182" s="410"/>
      <c r="C1182" s="410"/>
      <c r="D1182" s="410"/>
      <c r="E1182" s="410"/>
      <c r="F1182" s="410"/>
      <c r="G1182" s="410"/>
      <c r="H1182" s="410"/>
      <c r="I1182" s="410"/>
      <c r="J1182" s="410"/>
    </row>
    <row r="1183" spans="1:10" ht="16" thickBot="1" x14ac:dyDescent="0.4">
      <c r="A1183" s="415" t="s">
        <v>184</v>
      </c>
      <c r="B1183" s="415"/>
      <c r="C1183" s="415"/>
      <c r="D1183" s="415"/>
      <c r="E1183" s="415"/>
      <c r="F1183" s="415"/>
      <c r="G1183" s="415"/>
      <c r="H1183" s="415"/>
      <c r="I1183" s="415"/>
      <c r="J1183" s="415"/>
    </row>
    <row r="1184" spans="1:10" x14ac:dyDescent="0.35">
      <c r="A1184" s="416" t="s">
        <v>463</v>
      </c>
      <c r="B1184" s="417"/>
      <c r="C1184" s="417"/>
      <c r="D1184" s="417"/>
      <c r="E1184" s="417"/>
      <c r="F1184" s="417"/>
      <c r="G1184" s="417"/>
      <c r="H1184" s="417"/>
      <c r="I1184" s="417"/>
      <c r="J1184" s="418"/>
    </row>
    <row r="1185" spans="1:10" x14ac:dyDescent="0.35">
      <c r="A1185" s="419"/>
      <c r="B1185" s="420"/>
      <c r="C1185" s="420"/>
      <c r="D1185" s="420"/>
      <c r="E1185" s="420"/>
      <c r="F1185" s="420"/>
      <c r="G1185" s="420"/>
      <c r="H1185" s="420"/>
      <c r="I1185" s="420"/>
      <c r="J1185" s="421"/>
    </row>
    <row r="1186" spans="1:10" x14ac:dyDescent="0.35">
      <c r="A1186" s="419"/>
      <c r="B1186" s="420"/>
      <c r="C1186" s="420"/>
      <c r="D1186" s="420"/>
      <c r="E1186" s="420"/>
      <c r="F1186" s="420"/>
      <c r="G1186" s="420"/>
      <c r="H1186" s="420"/>
      <c r="I1186" s="420"/>
      <c r="J1186" s="421"/>
    </row>
    <row r="1187" spans="1:10" x14ac:dyDescent="0.35">
      <c r="A1187" s="419"/>
      <c r="B1187" s="420"/>
      <c r="C1187" s="420"/>
      <c r="D1187" s="420"/>
      <c r="E1187" s="420"/>
      <c r="F1187" s="420"/>
      <c r="G1187" s="420"/>
      <c r="H1187" s="420"/>
      <c r="I1187" s="420"/>
      <c r="J1187" s="421"/>
    </row>
    <row r="1188" spans="1:10" x14ac:dyDescent="0.35">
      <c r="A1188" s="419"/>
      <c r="B1188" s="420"/>
      <c r="C1188" s="420"/>
      <c r="D1188" s="420"/>
      <c r="E1188" s="420"/>
      <c r="F1188" s="420"/>
      <c r="G1188" s="420"/>
      <c r="H1188" s="420"/>
      <c r="I1188" s="420"/>
      <c r="J1188" s="421"/>
    </row>
    <row r="1189" spans="1:10" x14ac:dyDescent="0.35">
      <c r="A1189" s="419"/>
      <c r="B1189" s="420"/>
      <c r="C1189" s="420"/>
      <c r="D1189" s="420"/>
      <c r="E1189" s="420"/>
      <c r="F1189" s="420"/>
      <c r="G1189" s="420"/>
      <c r="H1189" s="420"/>
      <c r="I1189" s="420"/>
      <c r="J1189" s="421"/>
    </row>
    <row r="1190" spans="1:10" x14ac:dyDescent="0.35">
      <c r="A1190" s="419"/>
      <c r="B1190" s="420"/>
      <c r="C1190" s="420"/>
      <c r="D1190" s="420"/>
      <c r="E1190" s="420"/>
      <c r="F1190" s="420"/>
      <c r="G1190" s="420"/>
      <c r="H1190" s="420"/>
      <c r="I1190" s="420"/>
      <c r="J1190" s="421"/>
    </row>
    <row r="1191" spans="1:10" x14ac:dyDescent="0.35">
      <c r="A1191" s="419"/>
      <c r="B1191" s="420"/>
      <c r="C1191" s="420"/>
      <c r="D1191" s="420"/>
      <c r="E1191" s="420"/>
      <c r="F1191" s="420"/>
      <c r="G1191" s="420"/>
      <c r="H1191" s="420"/>
      <c r="I1191" s="420"/>
      <c r="J1191" s="421"/>
    </row>
    <row r="1192" spans="1:10" x14ac:dyDescent="0.35">
      <c r="A1192" s="419"/>
      <c r="B1192" s="420"/>
      <c r="C1192" s="420"/>
      <c r="D1192" s="420"/>
      <c r="E1192" s="420"/>
      <c r="F1192" s="420"/>
      <c r="G1192" s="420"/>
      <c r="H1192" s="420"/>
      <c r="I1192" s="420"/>
      <c r="J1192" s="421"/>
    </row>
    <row r="1193" spans="1:10" ht="15" thickBot="1" x14ac:dyDescent="0.4">
      <c r="A1193" s="422"/>
      <c r="B1193" s="423"/>
      <c r="C1193" s="423"/>
      <c r="D1193" s="423"/>
      <c r="E1193" s="423"/>
      <c r="F1193" s="423"/>
      <c r="G1193" s="423"/>
      <c r="H1193" s="423"/>
      <c r="I1193" s="423"/>
      <c r="J1193" s="424"/>
    </row>
    <row r="1194" spans="1:10" x14ac:dyDescent="0.35">
      <c r="A1194" s="425"/>
      <c r="B1194" s="425"/>
      <c r="C1194" s="425"/>
      <c r="D1194" s="425"/>
      <c r="E1194" s="425"/>
      <c r="F1194" s="425"/>
      <c r="G1194" s="425"/>
      <c r="H1194" s="425"/>
      <c r="I1194" s="425"/>
      <c r="J1194" s="425"/>
    </row>
    <row r="1195" spans="1:10" ht="16" thickBot="1" x14ac:dyDescent="0.4">
      <c r="A1195" s="415" t="s">
        <v>29</v>
      </c>
      <c r="B1195" s="415"/>
      <c r="C1195" s="415"/>
      <c r="D1195" s="415"/>
      <c r="E1195" s="415"/>
      <c r="F1195" s="415"/>
      <c r="G1195" s="415"/>
      <c r="H1195" s="415"/>
      <c r="I1195" s="415"/>
      <c r="J1195" s="415"/>
    </row>
    <row r="1196" spans="1:10" x14ac:dyDescent="0.35">
      <c r="A1196" s="416" t="s">
        <v>335</v>
      </c>
      <c r="B1196" s="417"/>
      <c r="C1196" s="417"/>
      <c r="D1196" s="417"/>
      <c r="E1196" s="417"/>
      <c r="F1196" s="417"/>
      <c r="G1196" s="417"/>
      <c r="H1196" s="417"/>
      <c r="I1196" s="417"/>
      <c r="J1196" s="418"/>
    </row>
    <row r="1197" spans="1:10" x14ac:dyDescent="0.35">
      <c r="A1197" s="419"/>
      <c r="B1197" s="420"/>
      <c r="C1197" s="420"/>
      <c r="D1197" s="420"/>
      <c r="E1197" s="420"/>
      <c r="F1197" s="420"/>
      <c r="G1197" s="420"/>
      <c r="H1197" s="420"/>
      <c r="I1197" s="420"/>
      <c r="J1197" s="421"/>
    </row>
    <row r="1198" spans="1:10" x14ac:dyDescent="0.35">
      <c r="A1198" s="419"/>
      <c r="B1198" s="420"/>
      <c r="C1198" s="420"/>
      <c r="D1198" s="420"/>
      <c r="E1198" s="420"/>
      <c r="F1198" s="420"/>
      <c r="G1198" s="420"/>
      <c r="H1198" s="420"/>
      <c r="I1198" s="420"/>
      <c r="J1198" s="421"/>
    </row>
    <row r="1199" spans="1:10" x14ac:dyDescent="0.35">
      <c r="A1199" s="419"/>
      <c r="B1199" s="420"/>
      <c r="C1199" s="420"/>
      <c r="D1199" s="420"/>
      <c r="E1199" s="420"/>
      <c r="F1199" s="420"/>
      <c r="G1199" s="420"/>
      <c r="H1199" s="420"/>
      <c r="I1199" s="420"/>
      <c r="J1199" s="421"/>
    </row>
    <row r="1200" spans="1:10" ht="15" thickBot="1" x14ac:dyDescent="0.4">
      <c r="A1200" s="422"/>
      <c r="B1200" s="423"/>
      <c r="C1200" s="423"/>
      <c r="D1200" s="423"/>
      <c r="E1200" s="423"/>
      <c r="F1200" s="423"/>
      <c r="G1200" s="423"/>
      <c r="H1200" s="423"/>
      <c r="I1200" s="423"/>
      <c r="J1200" s="424"/>
    </row>
    <row r="1201" spans="1:10" x14ac:dyDescent="0.35">
      <c r="A1201" s="425"/>
      <c r="B1201" s="425"/>
      <c r="C1201" s="425"/>
      <c r="D1201" s="425"/>
      <c r="E1201" s="425"/>
      <c r="F1201" s="425"/>
      <c r="G1201" s="425"/>
      <c r="H1201" s="425"/>
      <c r="I1201" s="425"/>
      <c r="J1201" s="425"/>
    </row>
    <row r="1202" spans="1:10" ht="16" thickBot="1" x14ac:dyDescent="0.4">
      <c r="A1202" s="415" t="s">
        <v>27</v>
      </c>
      <c r="B1202" s="415"/>
      <c r="C1202" s="415"/>
      <c r="D1202" s="415"/>
      <c r="E1202" s="415"/>
      <c r="F1202" s="415"/>
      <c r="G1202" s="415"/>
      <c r="H1202" s="415"/>
      <c r="I1202" s="415"/>
      <c r="J1202" s="415"/>
    </row>
    <row r="1203" spans="1:10" ht="15" thickBot="1" x14ac:dyDescent="0.4">
      <c r="A1203" s="426" t="s">
        <v>274</v>
      </c>
      <c r="B1203" s="427"/>
      <c r="C1203" s="427"/>
      <c r="D1203" s="427"/>
      <c r="E1203" s="427"/>
      <c r="F1203" s="427"/>
      <c r="G1203" s="427"/>
      <c r="H1203" s="427"/>
      <c r="I1203" s="427"/>
      <c r="J1203" s="428"/>
    </row>
    <row r="1204" spans="1:10" x14ac:dyDescent="0.35">
      <c r="A1204" s="425"/>
      <c r="B1204" s="425"/>
      <c r="C1204" s="425"/>
      <c r="D1204" s="425"/>
      <c r="E1204" s="425"/>
      <c r="F1204" s="425"/>
      <c r="G1204" s="425"/>
      <c r="H1204" s="425"/>
      <c r="I1204" s="425"/>
      <c r="J1204" s="425"/>
    </row>
    <row r="1205" spans="1:10" ht="47.15" customHeight="1" thickBot="1" x14ac:dyDescent="0.4">
      <c r="A1205" s="394" t="s">
        <v>185</v>
      </c>
      <c r="B1205" s="394"/>
      <c r="C1205" s="394"/>
      <c r="D1205" s="394"/>
      <c r="E1205" s="394"/>
      <c r="F1205" s="394"/>
      <c r="G1205" s="394"/>
      <c r="H1205" s="394"/>
      <c r="I1205" s="394"/>
      <c r="J1205" s="394"/>
    </row>
    <row r="1206" spans="1:10" x14ac:dyDescent="0.35">
      <c r="A1206" s="395" t="s">
        <v>384</v>
      </c>
      <c r="B1206" s="396"/>
      <c r="C1206" s="396"/>
      <c r="D1206" s="396"/>
      <c r="E1206" s="396"/>
      <c r="F1206" s="396"/>
      <c r="G1206" s="396"/>
      <c r="H1206" s="396"/>
      <c r="I1206" s="396"/>
      <c r="J1206" s="397"/>
    </row>
    <row r="1207" spans="1:10" x14ac:dyDescent="0.35">
      <c r="A1207" s="398"/>
      <c r="B1207" s="399"/>
      <c r="C1207" s="399"/>
      <c r="D1207" s="399"/>
      <c r="E1207" s="399"/>
      <c r="F1207" s="399"/>
      <c r="G1207" s="399"/>
      <c r="H1207" s="399"/>
      <c r="I1207" s="399"/>
      <c r="J1207" s="400"/>
    </row>
    <row r="1208" spans="1:10" x14ac:dyDescent="0.35">
      <c r="A1208" s="398"/>
      <c r="B1208" s="399"/>
      <c r="C1208" s="399"/>
      <c r="D1208" s="399"/>
      <c r="E1208" s="399"/>
      <c r="F1208" s="399"/>
      <c r="G1208" s="399"/>
      <c r="H1208" s="399"/>
      <c r="I1208" s="399"/>
      <c r="J1208" s="400"/>
    </row>
    <row r="1209" spans="1:10" x14ac:dyDescent="0.35">
      <c r="A1209" s="398"/>
      <c r="B1209" s="399"/>
      <c r="C1209" s="399"/>
      <c r="D1209" s="399"/>
      <c r="E1209" s="399"/>
      <c r="F1209" s="399"/>
      <c r="G1209" s="399"/>
      <c r="H1209" s="399"/>
      <c r="I1209" s="399"/>
      <c r="J1209" s="400"/>
    </row>
    <row r="1210" spans="1:10" x14ac:dyDescent="0.35">
      <c r="A1210" s="398"/>
      <c r="B1210" s="399"/>
      <c r="C1210" s="399"/>
      <c r="D1210" s="399"/>
      <c r="E1210" s="399"/>
      <c r="F1210" s="399"/>
      <c r="G1210" s="399"/>
      <c r="H1210" s="399"/>
      <c r="I1210" s="399"/>
      <c r="J1210" s="400"/>
    </row>
    <row r="1211" spans="1:10" x14ac:dyDescent="0.35">
      <c r="A1211" s="398"/>
      <c r="B1211" s="399"/>
      <c r="C1211" s="399"/>
      <c r="D1211" s="399"/>
      <c r="E1211" s="399"/>
      <c r="F1211" s="399"/>
      <c r="G1211" s="399"/>
      <c r="H1211" s="399"/>
      <c r="I1211" s="399"/>
      <c r="J1211" s="400"/>
    </row>
    <row r="1212" spans="1:10" x14ac:dyDescent="0.35">
      <c r="A1212" s="398"/>
      <c r="B1212" s="399"/>
      <c r="C1212" s="399"/>
      <c r="D1212" s="399"/>
      <c r="E1212" s="399"/>
      <c r="F1212" s="399"/>
      <c r="G1212" s="399"/>
      <c r="H1212" s="399"/>
      <c r="I1212" s="399"/>
      <c r="J1212" s="400"/>
    </row>
    <row r="1213" spans="1:10" x14ac:dyDescent="0.35">
      <c r="A1213" s="398"/>
      <c r="B1213" s="399"/>
      <c r="C1213" s="399"/>
      <c r="D1213" s="399"/>
      <c r="E1213" s="399"/>
      <c r="F1213" s="399"/>
      <c r="G1213" s="399"/>
      <c r="H1213" s="399"/>
      <c r="I1213" s="399"/>
      <c r="J1213" s="400"/>
    </row>
    <row r="1214" spans="1:10" x14ac:dyDescent="0.35">
      <c r="A1214" s="398"/>
      <c r="B1214" s="399"/>
      <c r="C1214" s="399"/>
      <c r="D1214" s="399"/>
      <c r="E1214" s="399"/>
      <c r="F1214" s="399"/>
      <c r="G1214" s="399"/>
      <c r="H1214" s="399"/>
      <c r="I1214" s="399"/>
      <c r="J1214" s="400"/>
    </row>
    <row r="1215" spans="1:10" x14ac:dyDescent="0.35">
      <c r="A1215" s="398"/>
      <c r="B1215" s="399"/>
      <c r="C1215" s="399"/>
      <c r="D1215" s="399"/>
      <c r="E1215" s="399"/>
      <c r="F1215" s="399"/>
      <c r="G1215" s="399"/>
      <c r="H1215" s="399"/>
      <c r="I1215" s="399"/>
      <c r="J1215" s="400"/>
    </row>
    <row r="1216" spans="1:10" x14ac:dyDescent="0.35">
      <c r="A1216" s="398"/>
      <c r="B1216" s="399"/>
      <c r="C1216" s="399"/>
      <c r="D1216" s="399"/>
      <c r="E1216" s="399"/>
      <c r="F1216" s="399"/>
      <c r="G1216" s="399"/>
      <c r="H1216" s="399"/>
      <c r="I1216" s="399"/>
      <c r="J1216" s="400"/>
    </row>
    <row r="1217" spans="1:10" ht="15" thickBot="1" x14ac:dyDescent="0.4">
      <c r="A1217" s="401"/>
      <c r="B1217" s="402"/>
      <c r="C1217" s="402"/>
      <c r="D1217" s="402"/>
      <c r="E1217" s="402"/>
      <c r="F1217" s="402"/>
      <c r="G1217" s="402"/>
      <c r="H1217" s="402"/>
      <c r="I1217" s="402"/>
      <c r="J1217" s="403"/>
    </row>
    <row r="1218" spans="1:10" ht="15" thickBot="1" x14ac:dyDescent="0.4">
      <c r="A1218" s="432"/>
      <c r="B1218" s="433"/>
      <c r="C1218" s="433"/>
      <c r="D1218" s="433"/>
      <c r="E1218" s="433"/>
      <c r="F1218" s="433"/>
      <c r="G1218" s="433"/>
      <c r="H1218" s="433"/>
      <c r="I1218" s="433"/>
      <c r="J1218" s="434"/>
    </row>
    <row r="1219" spans="1:10" ht="18.5" x14ac:dyDescent="0.45">
      <c r="A1219" s="404" t="s">
        <v>216</v>
      </c>
      <c r="B1219" s="404"/>
      <c r="C1219" s="404"/>
      <c r="D1219" s="404"/>
      <c r="E1219" s="404"/>
      <c r="F1219" s="404"/>
      <c r="G1219" s="404"/>
      <c r="H1219" s="404"/>
      <c r="I1219" s="404"/>
      <c r="J1219" s="404"/>
    </row>
    <row r="1220" spans="1:10" ht="15" thickBot="1" x14ac:dyDescent="0.4">
      <c r="A1220" s="405"/>
      <c r="B1220" s="405"/>
      <c r="C1220" s="405"/>
      <c r="D1220" s="405"/>
      <c r="E1220" s="405"/>
      <c r="F1220" s="405"/>
      <c r="G1220" s="405"/>
      <c r="H1220" s="405"/>
      <c r="I1220" s="405"/>
      <c r="J1220" s="405"/>
    </row>
    <row r="1221" spans="1:10" ht="16" thickBot="1" x14ac:dyDescent="0.4">
      <c r="A1221" s="406" t="s">
        <v>183</v>
      </c>
      <c r="B1221" s="406"/>
      <c r="C1221" s="407" t="s">
        <v>402</v>
      </c>
      <c r="D1221" s="408"/>
      <c r="E1221" s="408"/>
      <c r="F1221" s="408"/>
      <c r="G1221" s="408"/>
      <c r="H1221" s="408"/>
      <c r="I1221" s="408"/>
      <c r="J1221" s="409"/>
    </row>
    <row r="1222" spans="1:10" ht="15" thickBot="1" x14ac:dyDescent="0.4">
      <c r="A1222" s="410"/>
      <c r="B1222" s="410"/>
      <c r="C1222" s="410"/>
      <c r="D1222" s="410"/>
      <c r="E1222" s="410"/>
      <c r="F1222" s="410"/>
      <c r="G1222" s="410"/>
      <c r="H1222" s="410"/>
      <c r="I1222" s="410"/>
      <c r="J1222" s="410"/>
    </row>
    <row r="1223" spans="1:10" ht="15" thickBot="1" x14ac:dyDescent="0.4">
      <c r="A1223" s="411" t="s">
        <v>68</v>
      </c>
      <c r="B1223" s="411"/>
      <c r="C1223" s="412"/>
      <c r="D1223" s="183" t="s">
        <v>47</v>
      </c>
      <c r="F1223" s="413" t="s">
        <v>69</v>
      </c>
      <c r="G1223" s="413"/>
      <c r="H1223" s="414"/>
      <c r="I1223" s="183" t="s">
        <v>49</v>
      </c>
    </row>
    <row r="1224" spans="1:10" x14ac:dyDescent="0.35">
      <c r="A1224" s="410"/>
      <c r="B1224" s="410"/>
      <c r="C1224" s="410"/>
      <c r="D1224" s="410"/>
      <c r="E1224" s="410"/>
      <c r="F1224" s="410"/>
      <c r="G1224" s="410"/>
      <c r="H1224" s="410"/>
      <c r="I1224" s="410"/>
      <c r="J1224" s="410"/>
    </row>
    <row r="1225" spans="1:10" ht="16" thickBot="1" x14ac:dyDescent="0.4">
      <c r="A1225" s="415" t="s">
        <v>184</v>
      </c>
      <c r="B1225" s="415"/>
      <c r="C1225" s="415"/>
      <c r="D1225" s="415"/>
      <c r="E1225" s="415"/>
      <c r="F1225" s="415"/>
      <c r="G1225" s="415"/>
      <c r="H1225" s="415"/>
      <c r="I1225" s="415"/>
      <c r="J1225" s="415"/>
    </row>
    <row r="1226" spans="1:10" x14ac:dyDescent="0.35">
      <c r="A1226" s="416" t="s">
        <v>452</v>
      </c>
      <c r="B1226" s="417"/>
      <c r="C1226" s="417"/>
      <c r="D1226" s="417"/>
      <c r="E1226" s="417"/>
      <c r="F1226" s="417"/>
      <c r="G1226" s="417"/>
      <c r="H1226" s="417"/>
      <c r="I1226" s="417"/>
      <c r="J1226" s="418"/>
    </row>
    <row r="1227" spans="1:10" x14ac:dyDescent="0.35">
      <c r="A1227" s="419"/>
      <c r="B1227" s="420"/>
      <c r="C1227" s="420"/>
      <c r="D1227" s="420"/>
      <c r="E1227" s="420"/>
      <c r="F1227" s="420"/>
      <c r="G1227" s="420"/>
      <c r="H1227" s="420"/>
      <c r="I1227" s="420"/>
      <c r="J1227" s="421"/>
    </row>
    <row r="1228" spans="1:10" x14ac:dyDescent="0.35">
      <c r="A1228" s="419"/>
      <c r="B1228" s="420"/>
      <c r="C1228" s="420"/>
      <c r="D1228" s="420"/>
      <c r="E1228" s="420"/>
      <c r="F1228" s="420"/>
      <c r="G1228" s="420"/>
      <c r="H1228" s="420"/>
      <c r="I1228" s="420"/>
      <c r="J1228" s="421"/>
    </row>
    <row r="1229" spans="1:10" x14ac:dyDescent="0.35">
      <c r="A1229" s="419"/>
      <c r="B1229" s="420"/>
      <c r="C1229" s="420"/>
      <c r="D1229" s="420"/>
      <c r="E1229" s="420"/>
      <c r="F1229" s="420"/>
      <c r="G1229" s="420"/>
      <c r="H1229" s="420"/>
      <c r="I1229" s="420"/>
      <c r="J1229" s="421"/>
    </row>
    <row r="1230" spans="1:10" x14ac:dyDescent="0.35">
      <c r="A1230" s="419"/>
      <c r="B1230" s="420"/>
      <c r="C1230" s="420"/>
      <c r="D1230" s="420"/>
      <c r="E1230" s="420"/>
      <c r="F1230" s="420"/>
      <c r="G1230" s="420"/>
      <c r="H1230" s="420"/>
      <c r="I1230" s="420"/>
      <c r="J1230" s="421"/>
    </row>
    <row r="1231" spans="1:10" x14ac:dyDescent="0.35">
      <c r="A1231" s="419"/>
      <c r="B1231" s="420"/>
      <c r="C1231" s="420"/>
      <c r="D1231" s="420"/>
      <c r="E1231" s="420"/>
      <c r="F1231" s="420"/>
      <c r="G1231" s="420"/>
      <c r="H1231" s="420"/>
      <c r="I1231" s="420"/>
      <c r="J1231" s="421"/>
    </row>
    <row r="1232" spans="1:10" x14ac:dyDescent="0.35">
      <c r="A1232" s="419"/>
      <c r="B1232" s="420"/>
      <c r="C1232" s="420"/>
      <c r="D1232" s="420"/>
      <c r="E1232" s="420"/>
      <c r="F1232" s="420"/>
      <c r="G1232" s="420"/>
      <c r="H1232" s="420"/>
      <c r="I1232" s="420"/>
      <c r="J1232" s="421"/>
    </row>
    <row r="1233" spans="1:10" x14ac:dyDescent="0.35">
      <c r="A1233" s="419"/>
      <c r="B1233" s="420"/>
      <c r="C1233" s="420"/>
      <c r="D1233" s="420"/>
      <c r="E1233" s="420"/>
      <c r="F1233" s="420"/>
      <c r="G1233" s="420"/>
      <c r="H1233" s="420"/>
      <c r="I1233" s="420"/>
      <c r="J1233" s="421"/>
    </row>
    <row r="1234" spans="1:10" x14ac:dyDescent="0.35">
      <c r="A1234" s="419"/>
      <c r="B1234" s="420"/>
      <c r="C1234" s="420"/>
      <c r="D1234" s="420"/>
      <c r="E1234" s="420"/>
      <c r="F1234" s="420"/>
      <c r="G1234" s="420"/>
      <c r="H1234" s="420"/>
      <c r="I1234" s="420"/>
      <c r="J1234" s="421"/>
    </row>
    <row r="1235" spans="1:10" ht="75.75" customHeight="1" thickBot="1" x14ac:dyDescent="0.4">
      <c r="A1235" s="422"/>
      <c r="B1235" s="423"/>
      <c r="C1235" s="423"/>
      <c r="D1235" s="423"/>
      <c r="E1235" s="423"/>
      <c r="F1235" s="423"/>
      <c r="G1235" s="423"/>
      <c r="H1235" s="423"/>
      <c r="I1235" s="423"/>
      <c r="J1235" s="424"/>
    </row>
    <row r="1236" spans="1:10" x14ac:dyDescent="0.35">
      <c r="A1236" s="425"/>
      <c r="B1236" s="425"/>
      <c r="C1236" s="425"/>
      <c r="D1236" s="425"/>
      <c r="E1236" s="425"/>
      <c r="F1236" s="425"/>
      <c r="G1236" s="425"/>
      <c r="H1236" s="425"/>
      <c r="I1236" s="425"/>
      <c r="J1236" s="425"/>
    </row>
    <row r="1237" spans="1:10" ht="16" thickBot="1" x14ac:dyDescent="0.4">
      <c r="A1237" s="415" t="s">
        <v>29</v>
      </c>
      <c r="B1237" s="415"/>
      <c r="C1237" s="415"/>
      <c r="D1237" s="415"/>
      <c r="E1237" s="415"/>
      <c r="F1237" s="415"/>
      <c r="G1237" s="415"/>
      <c r="H1237" s="415"/>
      <c r="I1237" s="415"/>
      <c r="J1237" s="415"/>
    </row>
    <row r="1238" spans="1:10" x14ac:dyDescent="0.35">
      <c r="A1238" s="416" t="s">
        <v>403</v>
      </c>
      <c r="B1238" s="417"/>
      <c r="C1238" s="417"/>
      <c r="D1238" s="417"/>
      <c r="E1238" s="417"/>
      <c r="F1238" s="417"/>
      <c r="G1238" s="417"/>
      <c r="H1238" s="417"/>
      <c r="I1238" s="417"/>
      <c r="J1238" s="418"/>
    </row>
    <row r="1239" spans="1:10" x14ac:dyDescent="0.35">
      <c r="A1239" s="419"/>
      <c r="B1239" s="420"/>
      <c r="C1239" s="420"/>
      <c r="D1239" s="420"/>
      <c r="E1239" s="420"/>
      <c r="F1239" s="420"/>
      <c r="G1239" s="420"/>
      <c r="H1239" s="420"/>
      <c r="I1239" s="420"/>
      <c r="J1239" s="421"/>
    </row>
    <row r="1240" spans="1:10" x14ac:dyDescent="0.35">
      <c r="A1240" s="419"/>
      <c r="B1240" s="420"/>
      <c r="C1240" s="420"/>
      <c r="D1240" s="420"/>
      <c r="E1240" s="420"/>
      <c r="F1240" s="420"/>
      <c r="G1240" s="420"/>
      <c r="H1240" s="420"/>
      <c r="I1240" s="420"/>
      <c r="J1240" s="421"/>
    </row>
    <row r="1241" spans="1:10" x14ac:dyDescent="0.35">
      <c r="A1241" s="419"/>
      <c r="B1241" s="420"/>
      <c r="C1241" s="420"/>
      <c r="D1241" s="420"/>
      <c r="E1241" s="420"/>
      <c r="F1241" s="420"/>
      <c r="G1241" s="420"/>
      <c r="H1241" s="420"/>
      <c r="I1241" s="420"/>
      <c r="J1241" s="421"/>
    </row>
    <row r="1242" spans="1:10" ht="15" thickBot="1" x14ac:dyDescent="0.4">
      <c r="A1242" s="422"/>
      <c r="B1242" s="423"/>
      <c r="C1242" s="423"/>
      <c r="D1242" s="423"/>
      <c r="E1242" s="423"/>
      <c r="F1242" s="423"/>
      <c r="G1242" s="423"/>
      <c r="H1242" s="423"/>
      <c r="I1242" s="423"/>
      <c r="J1242" s="424"/>
    </row>
    <row r="1243" spans="1:10" x14ac:dyDescent="0.35">
      <c r="A1243" s="425"/>
      <c r="B1243" s="425"/>
      <c r="C1243" s="425"/>
      <c r="D1243" s="425"/>
      <c r="E1243" s="425"/>
      <c r="F1243" s="425"/>
      <c r="G1243" s="425"/>
      <c r="H1243" s="425"/>
      <c r="I1243" s="425"/>
      <c r="J1243" s="425"/>
    </row>
    <row r="1244" spans="1:10" ht="16" thickBot="1" x14ac:dyDescent="0.4">
      <c r="A1244" s="415" t="s">
        <v>27</v>
      </c>
      <c r="B1244" s="415"/>
      <c r="C1244" s="415"/>
      <c r="D1244" s="415"/>
      <c r="E1244" s="415"/>
      <c r="F1244" s="415"/>
      <c r="G1244" s="415"/>
      <c r="H1244" s="415"/>
      <c r="I1244" s="415"/>
      <c r="J1244" s="415"/>
    </row>
    <row r="1245" spans="1:10" ht="15" thickBot="1" x14ac:dyDescent="0.4">
      <c r="A1245" s="426"/>
      <c r="B1245" s="427"/>
      <c r="C1245" s="427"/>
      <c r="D1245" s="427"/>
      <c r="E1245" s="427"/>
      <c r="F1245" s="427"/>
      <c r="G1245" s="427"/>
      <c r="H1245" s="427"/>
      <c r="I1245" s="427"/>
      <c r="J1245" s="428"/>
    </row>
    <row r="1246" spans="1:10" x14ac:dyDescent="0.35">
      <c r="A1246" s="425"/>
      <c r="B1246" s="425"/>
      <c r="C1246" s="425"/>
      <c r="D1246" s="425"/>
      <c r="E1246" s="425"/>
      <c r="F1246" s="425"/>
      <c r="G1246" s="425"/>
      <c r="H1246" s="425"/>
      <c r="I1246" s="425"/>
      <c r="J1246" s="425"/>
    </row>
    <row r="1247" spans="1:10" ht="45.65" customHeight="1" thickBot="1" x14ac:dyDescent="0.4">
      <c r="A1247" s="394" t="s">
        <v>185</v>
      </c>
      <c r="B1247" s="394"/>
      <c r="C1247" s="394"/>
      <c r="D1247" s="394"/>
      <c r="E1247" s="394"/>
      <c r="F1247" s="394"/>
      <c r="G1247" s="394"/>
      <c r="H1247" s="394"/>
      <c r="I1247" s="394"/>
      <c r="J1247" s="394"/>
    </row>
    <row r="1248" spans="1:10" x14ac:dyDescent="0.35">
      <c r="A1248" s="395" t="s">
        <v>387</v>
      </c>
      <c r="B1248" s="396"/>
      <c r="C1248" s="396"/>
      <c r="D1248" s="396"/>
      <c r="E1248" s="396"/>
      <c r="F1248" s="396"/>
      <c r="G1248" s="396"/>
      <c r="H1248" s="396"/>
      <c r="I1248" s="396"/>
      <c r="J1248" s="397"/>
    </row>
    <row r="1249" spans="1:10" x14ac:dyDescent="0.35">
      <c r="A1249" s="398"/>
      <c r="B1249" s="399"/>
      <c r="C1249" s="399"/>
      <c r="D1249" s="399"/>
      <c r="E1249" s="399"/>
      <c r="F1249" s="399"/>
      <c r="G1249" s="399"/>
      <c r="H1249" s="399"/>
      <c r="I1249" s="399"/>
      <c r="J1249" s="400"/>
    </row>
    <row r="1250" spans="1:10" x14ac:dyDescent="0.35">
      <c r="A1250" s="398"/>
      <c r="B1250" s="399"/>
      <c r="C1250" s="399"/>
      <c r="D1250" s="399"/>
      <c r="E1250" s="399"/>
      <c r="F1250" s="399"/>
      <c r="G1250" s="399"/>
      <c r="H1250" s="399"/>
      <c r="I1250" s="399"/>
      <c r="J1250" s="400"/>
    </row>
    <row r="1251" spans="1:10" x14ac:dyDescent="0.35">
      <c r="A1251" s="398"/>
      <c r="B1251" s="399"/>
      <c r="C1251" s="399"/>
      <c r="D1251" s="399"/>
      <c r="E1251" s="399"/>
      <c r="F1251" s="399"/>
      <c r="G1251" s="399"/>
      <c r="H1251" s="399"/>
      <c r="I1251" s="399"/>
      <c r="J1251" s="400"/>
    </row>
    <row r="1252" spans="1:10" x14ac:dyDescent="0.35">
      <c r="A1252" s="398"/>
      <c r="B1252" s="399"/>
      <c r="C1252" s="399"/>
      <c r="D1252" s="399"/>
      <c r="E1252" s="399"/>
      <c r="F1252" s="399"/>
      <c r="G1252" s="399"/>
      <c r="H1252" s="399"/>
      <c r="I1252" s="399"/>
      <c r="J1252" s="400"/>
    </row>
    <row r="1253" spans="1:10" x14ac:dyDescent="0.35">
      <c r="A1253" s="398"/>
      <c r="B1253" s="399"/>
      <c r="C1253" s="399"/>
      <c r="D1253" s="399"/>
      <c r="E1253" s="399"/>
      <c r="F1253" s="399"/>
      <c r="G1253" s="399"/>
      <c r="H1253" s="399"/>
      <c r="I1253" s="399"/>
      <c r="J1253" s="400"/>
    </row>
    <row r="1254" spans="1:10" x14ac:dyDescent="0.35">
      <c r="A1254" s="398"/>
      <c r="B1254" s="399"/>
      <c r="C1254" s="399"/>
      <c r="D1254" s="399"/>
      <c r="E1254" s="399"/>
      <c r="F1254" s="399"/>
      <c r="G1254" s="399"/>
      <c r="H1254" s="399"/>
      <c r="I1254" s="399"/>
      <c r="J1254" s="400"/>
    </row>
    <row r="1255" spans="1:10" x14ac:dyDescent="0.35">
      <c r="A1255" s="398"/>
      <c r="B1255" s="399"/>
      <c r="C1255" s="399"/>
      <c r="D1255" s="399"/>
      <c r="E1255" s="399"/>
      <c r="F1255" s="399"/>
      <c r="G1255" s="399"/>
      <c r="H1255" s="399"/>
      <c r="I1255" s="399"/>
      <c r="J1255" s="400"/>
    </row>
    <row r="1256" spans="1:10" x14ac:dyDescent="0.35">
      <c r="A1256" s="398"/>
      <c r="B1256" s="399"/>
      <c r="C1256" s="399"/>
      <c r="D1256" s="399"/>
      <c r="E1256" s="399"/>
      <c r="F1256" s="399"/>
      <c r="G1256" s="399"/>
      <c r="H1256" s="399"/>
      <c r="I1256" s="399"/>
      <c r="J1256" s="400"/>
    </row>
    <row r="1257" spans="1:10" x14ac:dyDescent="0.35">
      <c r="A1257" s="398"/>
      <c r="B1257" s="399"/>
      <c r="C1257" s="399"/>
      <c r="D1257" s="399"/>
      <c r="E1257" s="399"/>
      <c r="F1257" s="399"/>
      <c r="G1257" s="399"/>
      <c r="H1257" s="399"/>
      <c r="I1257" s="399"/>
      <c r="J1257" s="400"/>
    </row>
    <row r="1258" spans="1:10" x14ac:dyDescent="0.35">
      <c r="A1258" s="398"/>
      <c r="B1258" s="399"/>
      <c r="C1258" s="399"/>
      <c r="D1258" s="399"/>
      <c r="E1258" s="399"/>
      <c r="F1258" s="399"/>
      <c r="G1258" s="399"/>
      <c r="H1258" s="399"/>
      <c r="I1258" s="399"/>
      <c r="J1258" s="400"/>
    </row>
    <row r="1259" spans="1:10" ht="15" thickBot="1" x14ac:dyDescent="0.4">
      <c r="A1259" s="401"/>
      <c r="B1259" s="402"/>
      <c r="C1259" s="402"/>
      <c r="D1259" s="402"/>
      <c r="E1259" s="402"/>
      <c r="F1259" s="402"/>
      <c r="G1259" s="402"/>
      <c r="H1259" s="402"/>
      <c r="I1259" s="402"/>
      <c r="J1259" s="403"/>
    </row>
    <row r="1260" spans="1:10" ht="15" thickBot="1" x14ac:dyDescent="0.4">
      <c r="A1260" s="429"/>
      <c r="B1260" s="430"/>
      <c r="C1260" s="430"/>
      <c r="D1260" s="430"/>
      <c r="E1260" s="430"/>
      <c r="F1260" s="430"/>
      <c r="G1260" s="430"/>
      <c r="H1260" s="430"/>
      <c r="I1260" s="430"/>
      <c r="J1260" s="431"/>
    </row>
    <row r="1261" spans="1:10" ht="18.5" x14ac:dyDescent="0.45">
      <c r="A1261" s="404" t="s">
        <v>404</v>
      </c>
      <c r="B1261" s="404"/>
      <c r="C1261" s="404"/>
      <c r="D1261" s="404"/>
      <c r="E1261" s="404"/>
      <c r="F1261" s="404"/>
      <c r="G1261" s="404"/>
      <c r="H1261" s="404"/>
      <c r="I1261" s="404"/>
      <c r="J1261" s="404"/>
    </row>
    <row r="1262" spans="1:10" ht="15" thickBot="1" x14ac:dyDescent="0.4">
      <c r="A1262" s="405"/>
      <c r="B1262" s="405"/>
      <c r="C1262" s="405"/>
      <c r="D1262" s="405"/>
      <c r="E1262" s="405"/>
      <c r="F1262" s="405"/>
      <c r="G1262" s="405"/>
      <c r="H1262" s="405"/>
      <c r="I1262" s="405"/>
      <c r="J1262" s="405"/>
    </row>
    <row r="1263" spans="1:10" ht="16" thickBot="1" x14ac:dyDescent="0.4">
      <c r="A1263" s="406" t="s">
        <v>183</v>
      </c>
      <c r="B1263" s="406"/>
      <c r="C1263" s="407" t="s">
        <v>411</v>
      </c>
      <c r="D1263" s="408"/>
      <c r="E1263" s="408"/>
      <c r="F1263" s="408"/>
      <c r="G1263" s="408"/>
      <c r="H1263" s="408"/>
      <c r="I1263" s="408"/>
      <c r="J1263" s="409"/>
    </row>
    <row r="1264" spans="1:10" ht="15" thickBot="1" x14ac:dyDescent="0.4">
      <c r="A1264" s="410"/>
      <c r="B1264" s="410"/>
      <c r="C1264" s="410"/>
      <c r="D1264" s="410"/>
      <c r="E1264" s="410"/>
      <c r="F1264" s="410"/>
      <c r="G1264" s="410"/>
      <c r="H1264" s="410"/>
      <c r="I1264" s="410"/>
      <c r="J1264" s="410"/>
    </row>
    <row r="1265" spans="1:10" ht="15" thickBot="1" x14ac:dyDescent="0.4">
      <c r="A1265" s="411" t="s">
        <v>68</v>
      </c>
      <c r="B1265" s="411"/>
      <c r="C1265" s="412"/>
      <c r="D1265" s="183" t="s">
        <v>46</v>
      </c>
      <c r="F1265" s="413" t="s">
        <v>69</v>
      </c>
      <c r="G1265" s="413"/>
      <c r="H1265" s="414"/>
      <c r="I1265" s="183" t="s">
        <v>49</v>
      </c>
    </row>
    <row r="1266" spans="1:10" x14ac:dyDescent="0.35">
      <c r="A1266" s="410"/>
      <c r="B1266" s="410"/>
      <c r="C1266" s="410"/>
      <c r="D1266" s="410"/>
      <c r="E1266" s="410"/>
      <c r="F1266" s="410"/>
      <c r="G1266" s="410"/>
      <c r="H1266" s="410"/>
      <c r="I1266" s="410"/>
      <c r="J1266" s="410"/>
    </row>
    <row r="1267" spans="1:10" ht="16" thickBot="1" x14ac:dyDescent="0.4">
      <c r="A1267" s="415" t="s">
        <v>184</v>
      </c>
      <c r="B1267" s="415"/>
      <c r="C1267" s="415"/>
      <c r="D1267" s="415"/>
      <c r="E1267" s="415"/>
      <c r="F1267" s="415"/>
      <c r="G1267" s="415"/>
      <c r="H1267" s="415"/>
      <c r="I1267" s="415"/>
      <c r="J1267" s="415"/>
    </row>
    <row r="1268" spans="1:10" ht="20.149999999999999" customHeight="1" x14ac:dyDescent="0.35">
      <c r="A1268" s="416" t="s">
        <v>412</v>
      </c>
      <c r="B1268" s="417"/>
      <c r="C1268" s="417"/>
      <c r="D1268" s="417"/>
      <c r="E1268" s="417"/>
      <c r="F1268" s="417"/>
      <c r="G1268" s="417"/>
      <c r="H1268" s="417"/>
      <c r="I1268" s="417"/>
      <c r="J1268" s="418"/>
    </row>
    <row r="1269" spans="1:10" ht="20.149999999999999" customHeight="1" x14ac:dyDescent="0.35">
      <c r="A1269" s="419"/>
      <c r="B1269" s="420"/>
      <c r="C1269" s="420"/>
      <c r="D1269" s="420"/>
      <c r="E1269" s="420"/>
      <c r="F1269" s="420"/>
      <c r="G1269" s="420"/>
      <c r="H1269" s="420"/>
      <c r="I1269" s="420"/>
      <c r="J1269" s="421"/>
    </row>
    <row r="1270" spans="1:10" ht="20.149999999999999" customHeight="1" x14ac:dyDescent="0.35">
      <c r="A1270" s="419"/>
      <c r="B1270" s="420"/>
      <c r="C1270" s="420"/>
      <c r="D1270" s="420"/>
      <c r="E1270" s="420"/>
      <c r="F1270" s="420"/>
      <c r="G1270" s="420"/>
      <c r="H1270" s="420"/>
      <c r="I1270" s="420"/>
      <c r="J1270" s="421"/>
    </row>
    <row r="1271" spans="1:10" ht="20.149999999999999" customHeight="1" x14ac:dyDescent="0.35">
      <c r="A1271" s="419"/>
      <c r="B1271" s="420"/>
      <c r="C1271" s="420"/>
      <c r="D1271" s="420"/>
      <c r="E1271" s="420"/>
      <c r="F1271" s="420"/>
      <c r="G1271" s="420"/>
      <c r="H1271" s="420"/>
      <c r="I1271" s="420"/>
      <c r="J1271" s="421"/>
    </row>
    <row r="1272" spans="1:10" ht="20.149999999999999" customHeight="1" x14ac:dyDescent="0.35">
      <c r="A1272" s="419"/>
      <c r="B1272" s="420"/>
      <c r="C1272" s="420"/>
      <c r="D1272" s="420"/>
      <c r="E1272" s="420"/>
      <c r="F1272" s="420"/>
      <c r="G1272" s="420"/>
      <c r="H1272" s="420"/>
      <c r="I1272" s="420"/>
      <c r="J1272" s="421"/>
    </row>
    <row r="1273" spans="1:10" ht="20.149999999999999" customHeight="1" x14ac:dyDescent="0.35">
      <c r="A1273" s="419"/>
      <c r="B1273" s="420"/>
      <c r="C1273" s="420"/>
      <c r="D1273" s="420"/>
      <c r="E1273" s="420"/>
      <c r="F1273" s="420"/>
      <c r="G1273" s="420"/>
      <c r="H1273" s="420"/>
      <c r="I1273" s="420"/>
      <c r="J1273" s="421"/>
    </row>
    <row r="1274" spans="1:10" ht="20.149999999999999" customHeight="1" x14ac:dyDescent="0.35">
      <c r="A1274" s="419"/>
      <c r="B1274" s="420"/>
      <c r="C1274" s="420"/>
      <c r="D1274" s="420"/>
      <c r="E1274" s="420"/>
      <c r="F1274" s="420"/>
      <c r="G1274" s="420"/>
      <c r="H1274" s="420"/>
      <c r="I1274" s="420"/>
      <c r="J1274" s="421"/>
    </row>
    <row r="1275" spans="1:10" ht="20.149999999999999" customHeight="1" x14ac:dyDescent="0.35">
      <c r="A1275" s="419"/>
      <c r="B1275" s="420"/>
      <c r="C1275" s="420"/>
      <c r="D1275" s="420"/>
      <c r="E1275" s="420"/>
      <c r="F1275" s="420"/>
      <c r="G1275" s="420"/>
      <c r="H1275" s="420"/>
      <c r="I1275" s="420"/>
      <c r="J1275" s="421"/>
    </row>
    <row r="1276" spans="1:10" ht="20.149999999999999" customHeight="1" x14ac:dyDescent="0.35">
      <c r="A1276" s="419"/>
      <c r="B1276" s="420"/>
      <c r="C1276" s="420"/>
      <c r="D1276" s="420"/>
      <c r="E1276" s="420"/>
      <c r="F1276" s="420"/>
      <c r="G1276" s="420"/>
      <c r="H1276" s="420"/>
      <c r="I1276" s="420"/>
      <c r="J1276" s="421"/>
    </row>
    <row r="1277" spans="1:10" ht="20.149999999999999" customHeight="1" thickBot="1" x14ac:dyDescent="0.4">
      <c r="A1277" s="422"/>
      <c r="B1277" s="423"/>
      <c r="C1277" s="423"/>
      <c r="D1277" s="423"/>
      <c r="E1277" s="423"/>
      <c r="F1277" s="423"/>
      <c r="G1277" s="423"/>
      <c r="H1277" s="423"/>
      <c r="I1277" s="423"/>
      <c r="J1277" s="424"/>
    </row>
    <row r="1278" spans="1:10" x14ac:dyDescent="0.35">
      <c r="A1278" s="425"/>
      <c r="B1278" s="425"/>
      <c r="C1278" s="425"/>
      <c r="D1278" s="425"/>
      <c r="E1278" s="425"/>
      <c r="F1278" s="425"/>
      <c r="G1278" s="425"/>
      <c r="H1278" s="425"/>
      <c r="I1278" s="425"/>
      <c r="J1278" s="425"/>
    </row>
    <row r="1279" spans="1:10" ht="16" thickBot="1" x14ac:dyDescent="0.4">
      <c r="A1279" s="415" t="s">
        <v>29</v>
      </c>
      <c r="B1279" s="415"/>
      <c r="C1279" s="415"/>
      <c r="D1279" s="415"/>
      <c r="E1279" s="415"/>
      <c r="F1279" s="415"/>
      <c r="G1279" s="415"/>
      <c r="H1279" s="415"/>
      <c r="I1279" s="415"/>
      <c r="J1279" s="415"/>
    </row>
    <row r="1280" spans="1:10" x14ac:dyDescent="0.35">
      <c r="A1280" s="416" t="s">
        <v>413</v>
      </c>
      <c r="B1280" s="417"/>
      <c r="C1280" s="417"/>
      <c r="D1280" s="417"/>
      <c r="E1280" s="417"/>
      <c r="F1280" s="417"/>
      <c r="G1280" s="417"/>
      <c r="H1280" s="417"/>
      <c r="I1280" s="417"/>
      <c r="J1280" s="418"/>
    </row>
    <row r="1281" spans="1:10" x14ac:dyDescent="0.35">
      <c r="A1281" s="419"/>
      <c r="B1281" s="420"/>
      <c r="C1281" s="420"/>
      <c r="D1281" s="420"/>
      <c r="E1281" s="420"/>
      <c r="F1281" s="420"/>
      <c r="G1281" s="420"/>
      <c r="H1281" s="420"/>
      <c r="I1281" s="420"/>
      <c r="J1281" s="421"/>
    </row>
    <row r="1282" spans="1:10" x14ac:dyDescent="0.35">
      <c r="A1282" s="419"/>
      <c r="B1282" s="420"/>
      <c r="C1282" s="420"/>
      <c r="D1282" s="420"/>
      <c r="E1282" s="420"/>
      <c r="F1282" s="420"/>
      <c r="G1282" s="420"/>
      <c r="H1282" s="420"/>
      <c r="I1282" s="420"/>
      <c r="J1282" s="421"/>
    </row>
    <row r="1283" spans="1:10" x14ac:dyDescent="0.35">
      <c r="A1283" s="419"/>
      <c r="B1283" s="420"/>
      <c r="C1283" s="420"/>
      <c r="D1283" s="420"/>
      <c r="E1283" s="420"/>
      <c r="F1283" s="420"/>
      <c r="G1283" s="420"/>
      <c r="H1283" s="420"/>
      <c r="I1283" s="420"/>
      <c r="J1283" s="421"/>
    </row>
    <row r="1284" spans="1:10" ht="15" thickBot="1" x14ac:dyDescent="0.4">
      <c r="A1284" s="422"/>
      <c r="B1284" s="423"/>
      <c r="C1284" s="423"/>
      <c r="D1284" s="423"/>
      <c r="E1284" s="423"/>
      <c r="F1284" s="423"/>
      <c r="G1284" s="423"/>
      <c r="H1284" s="423"/>
      <c r="I1284" s="423"/>
      <c r="J1284" s="424"/>
    </row>
    <row r="1285" spans="1:10" x14ac:dyDescent="0.35">
      <c r="A1285" s="425"/>
      <c r="B1285" s="425"/>
      <c r="C1285" s="425"/>
      <c r="D1285" s="425"/>
      <c r="E1285" s="425"/>
      <c r="F1285" s="425"/>
      <c r="G1285" s="425"/>
      <c r="H1285" s="425"/>
      <c r="I1285" s="425"/>
      <c r="J1285" s="425"/>
    </row>
    <row r="1286" spans="1:10" ht="16" thickBot="1" x14ac:dyDescent="0.4">
      <c r="A1286" s="415" t="s">
        <v>27</v>
      </c>
      <c r="B1286" s="415"/>
      <c r="C1286" s="415"/>
      <c r="D1286" s="415"/>
      <c r="E1286" s="415"/>
      <c r="F1286" s="415"/>
      <c r="G1286" s="415"/>
      <c r="H1286" s="415"/>
      <c r="I1286" s="415"/>
      <c r="J1286" s="415"/>
    </row>
    <row r="1287" spans="1:10" ht="15" thickBot="1" x14ac:dyDescent="0.4">
      <c r="A1287" s="426" t="s">
        <v>302</v>
      </c>
      <c r="B1287" s="427"/>
      <c r="C1287" s="427"/>
      <c r="D1287" s="427"/>
      <c r="E1287" s="427"/>
      <c r="F1287" s="427"/>
      <c r="G1287" s="427"/>
      <c r="H1287" s="427"/>
      <c r="I1287" s="427"/>
      <c r="J1287" s="428"/>
    </row>
    <row r="1288" spans="1:10" x14ac:dyDescent="0.35">
      <c r="A1288" s="425"/>
      <c r="B1288" s="425"/>
      <c r="C1288" s="425"/>
      <c r="D1288" s="425"/>
      <c r="E1288" s="425"/>
      <c r="F1288" s="425"/>
      <c r="G1288" s="425"/>
      <c r="H1288" s="425"/>
      <c r="I1288" s="425"/>
      <c r="J1288" s="425"/>
    </row>
    <row r="1289" spans="1:10" ht="16" thickBot="1" x14ac:dyDescent="0.4">
      <c r="A1289" s="394" t="s">
        <v>185</v>
      </c>
      <c r="B1289" s="394"/>
      <c r="C1289" s="394"/>
      <c r="D1289" s="394"/>
      <c r="E1289" s="394"/>
      <c r="F1289" s="394"/>
      <c r="G1289" s="394"/>
      <c r="H1289" s="394"/>
      <c r="I1289" s="394"/>
      <c r="J1289" s="394"/>
    </row>
    <row r="1290" spans="1:10" x14ac:dyDescent="0.35">
      <c r="A1290" s="395" t="s">
        <v>464</v>
      </c>
      <c r="B1290" s="396"/>
      <c r="C1290" s="396"/>
      <c r="D1290" s="396"/>
      <c r="E1290" s="396"/>
      <c r="F1290" s="396"/>
      <c r="G1290" s="396"/>
      <c r="H1290" s="396"/>
      <c r="I1290" s="396"/>
      <c r="J1290" s="397"/>
    </row>
    <row r="1291" spans="1:10" x14ac:dyDescent="0.35">
      <c r="A1291" s="398"/>
      <c r="B1291" s="399"/>
      <c r="C1291" s="399"/>
      <c r="D1291" s="399"/>
      <c r="E1291" s="399"/>
      <c r="F1291" s="399"/>
      <c r="G1291" s="399"/>
      <c r="H1291" s="399"/>
      <c r="I1291" s="399"/>
      <c r="J1291" s="400"/>
    </row>
    <row r="1292" spans="1:10" x14ac:dyDescent="0.35">
      <c r="A1292" s="398"/>
      <c r="B1292" s="399"/>
      <c r="C1292" s="399"/>
      <c r="D1292" s="399"/>
      <c r="E1292" s="399"/>
      <c r="F1292" s="399"/>
      <c r="G1292" s="399"/>
      <c r="H1292" s="399"/>
      <c r="I1292" s="399"/>
      <c r="J1292" s="400"/>
    </row>
    <row r="1293" spans="1:10" x14ac:dyDescent="0.35">
      <c r="A1293" s="398"/>
      <c r="B1293" s="399"/>
      <c r="C1293" s="399"/>
      <c r="D1293" s="399"/>
      <c r="E1293" s="399"/>
      <c r="F1293" s="399"/>
      <c r="G1293" s="399"/>
      <c r="H1293" s="399"/>
      <c r="I1293" s="399"/>
      <c r="J1293" s="400"/>
    </row>
    <row r="1294" spans="1:10" x14ac:dyDescent="0.35">
      <c r="A1294" s="398"/>
      <c r="B1294" s="399"/>
      <c r="C1294" s="399"/>
      <c r="D1294" s="399"/>
      <c r="E1294" s="399"/>
      <c r="F1294" s="399"/>
      <c r="G1294" s="399"/>
      <c r="H1294" s="399"/>
      <c r="I1294" s="399"/>
      <c r="J1294" s="400"/>
    </row>
    <row r="1295" spans="1:10" x14ac:dyDescent="0.35">
      <c r="A1295" s="398"/>
      <c r="B1295" s="399"/>
      <c r="C1295" s="399"/>
      <c r="D1295" s="399"/>
      <c r="E1295" s="399"/>
      <c r="F1295" s="399"/>
      <c r="G1295" s="399"/>
      <c r="H1295" s="399"/>
      <c r="I1295" s="399"/>
      <c r="J1295" s="400"/>
    </row>
    <row r="1296" spans="1:10" x14ac:dyDescent="0.35">
      <c r="A1296" s="398"/>
      <c r="B1296" s="399"/>
      <c r="C1296" s="399"/>
      <c r="D1296" s="399"/>
      <c r="E1296" s="399"/>
      <c r="F1296" s="399"/>
      <c r="G1296" s="399"/>
      <c r="H1296" s="399"/>
      <c r="I1296" s="399"/>
      <c r="J1296" s="400"/>
    </row>
    <row r="1297" spans="1:10" x14ac:dyDescent="0.35">
      <c r="A1297" s="398"/>
      <c r="B1297" s="399"/>
      <c r="C1297" s="399"/>
      <c r="D1297" s="399"/>
      <c r="E1297" s="399"/>
      <c r="F1297" s="399"/>
      <c r="G1297" s="399"/>
      <c r="H1297" s="399"/>
      <c r="I1297" s="399"/>
      <c r="J1297" s="400"/>
    </row>
    <row r="1298" spans="1:10" x14ac:dyDescent="0.35">
      <c r="A1298" s="398"/>
      <c r="B1298" s="399"/>
      <c r="C1298" s="399"/>
      <c r="D1298" s="399"/>
      <c r="E1298" s="399"/>
      <c r="F1298" s="399"/>
      <c r="G1298" s="399"/>
      <c r="H1298" s="399"/>
      <c r="I1298" s="399"/>
      <c r="J1298" s="400"/>
    </row>
    <row r="1299" spans="1:10" x14ac:dyDescent="0.35">
      <c r="A1299" s="398"/>
      <c r="B1299" s="399"/>
      <c r="C1299" s="399"/>
      <c r="D1299" s="399"/>
      <c r="E1299" s="399"/>
      <c r="F1299" s="399"/>
      <c r="G1299" s="399"/>
      <c r="H1299" s="399"/>
      <c r="I1299" s="399"/>
      <c r="J1299" s="400"/>
    </row>
    <row r="1300" spans="1:10" x14ac:dyDescent="0.35">
      <c r="A1300" s="398"/>
      <c r="B1300" s="399"/>
      <c r="C1300" s="399"/>
      <c r="D1300" s="399"/>
      <c r="E1300" s="399"/>
      <c r="F1300" s="399"/>
      <c r="G1300" s="399"/>
      <c r="H1300" s="399"/>
      <c r="I1300" s="399"/>
      <c r="J1300" s="400"/>
    </row>
    <row r="1301" spans="1:10" ht="15" thickBot="1" x14ac:dyDescent="0.4">
      <c r="A1301" s="401"/>
      <c r="B1301" s="402"/>
      <c r="C1301" s="402"/>
      <c r="D1301" s="402"/>
      <c r="E1301" s="402"/>
      <c r="F1301" s="402"/>
      <c r="G1301" s="402"/>
      <c r="H1301" s="402"/>
      <c r="I1301" s="402"/>
      <c r="J1301" s="403"/>
    </row>
    <row r="1302" spans="1:10" ht="15" thickBot="1" x14ac:dyDescent="0.4">
      <c r="A1302" s="429"/>
      <c r="B1302" s="430"/>
      <c r="C1302" s="430"/>
      <c r="D1302" s="430"/>
      <c r="E1302" s="430"/>
      <c r="F1302" s="430"/>
      <c r="G1302" s="430"/>
      <c r="H1302" s="430"/>
      <c r="I1302" s="430"/>
      <c r="J1302" s="431"/>
    </row>
    <row r="1303" spans="1:10" ht="18.5" x14ac:dyDescent="0.45">
      <c r="A1303" s="404" t="s">
        <v>405</v>
      </c>
      <c r="B1303" s="404"/>
      <c r="C1303" s="404"/>
      <c r="D1303" s="404"/>
      <c r="E1303" s="404"/>
      <c r="F1303" s="404"/>
      <c r="G1303" s="404"/>
      <c r="H1303" s="404"/>
      <c r="I1303" s="404"/>
      <c r="J1303" s="404"/>
    </row>
    <row r="1304" spans="1:10" ht="15" thickBot="1" x14ac:dyDescent="0.4">
      <c r="A1304" s="405"/>
      <c r="B1304" s="405"/>
      <c r="C1304" s="405"/>
      <c r="D1304" s="405"/>
      <c r="E1304" s="405"/>
      <c r="F1304" s="405"/>
      <c r="G1304" s="405"/>
      <c r="H1304" s="405"/>
      <c r="I1304" s="405"/>
      <c r="J1304" s="405"/>
    </row>
    <row r="1305" spans="1:10" ht="16" thickBot="1" x14ac:dyDescent="0.4">
      <c r="A1305" s="406" t="s">
        <v>183</v>
      </c>
      <c r="B1305" s="406"/>
      <c r="C1305" s="407" t="s">
        <v>419</v>
      </c>
      <c r="D1305" s="408"/>
      <c r="E1305" s="408"/>
      <c r="F1305" s="408"/>
      <c r="G1305" s="408"/>
      <c r="H1305" s="408"/>
      <c r="I1305" s="408"/>
      <c r="J1305" s="409"/>
    </row>
    <row r="1306" spans="1:10" ht="15" thickBot="1" x14ac:dyDescent="0.4">
      <c r="A1306" s="410"/>
      <c r="B1306" s="410"/>
      <c r="C1306" s="410"/>
      <c r="D1306" s="410"/>
      <c r="E1306" s="410"/>
      <c r="F1306" s="410"/>
      <c r="G1306" s="410"/>
      <c r="H1306" s="410"/>
      <c r="I1306" s="410"/>
      <c r="J1306" s="410"/>
    </row>
    <row r="1307" spans="1:10" ht="15" thickBot="1" x14ac:dyDescent="0.4">
      <c r="A1307" s="411" t="s">
        <v>68</v>
      </c>
      <c r="B1307" s="411"/>
      <c r="C1307" s="412"/>
      <c r="D1307" s="183" t="s">
        <v>46</v>
      </c>
      <c r="F1307" s="413" t="s">
        <v>69</v>
      </c>
      <c r="G1307" s="413"/>
      <c r="H1307" s="414"/>
      <c r="I1307" s="183" t="s">
        <v>49</v>
      </c>
    </row>
    <row r="1308" spans="1:10" x14ac:dyDescent="0.35">
      <c r="A1308" s="410"/>
      <c r="B1308" s="410"/>
      <c r="C1308" s="410"/>
      <c r="D1308" s="410"/>
      <c r="E1308" s="410"/>
      <c r="F1308" s="410"/>
      <c r="G1308" s="410"/>
      <c r="H1308" s="410"/>
      <c r="I1308" s="410"/>
      <c r="J1308" s="410"/>
    </row>
    <row r="1309" spans="1:10" ht="16" thickBot="1" x14ac:dyDescent="0.4">
      <c r="A1309" s="415" t="s">
        <v>184</v>
      </c>
      <c r="B1309" s="415"/>
      <c r="C1309" s="415"/>
      <c r="D1309" s="415"/>
      <c r="E1309" s="415"/>
      <c r="F1309" s="415"/>
      <c r="G1309" s="415"/>
      <c r="H1309" s="415"/>
      <c r="I1309" s="415"/>
      <c r="J1309" s="415"/>
    </row>
    <row r="1310" spans="1:10" x14ac:dyDescent="0.35">
      <c r="A1310" s="416" t="s">
        <v>426</v>
      </c>
      <c r="B1310" s="417"/>
      <c r="C1310" s="417"/>
      <c r="D1310" s="417"/>
      <c r="E1310" s="417"/>
      <c r="F1310" s="417"/>
      <c r="G1310" s="417"/>
      <c r="H1310" s="417"/>
      <c r="I1310" s="417"/>
      <c r="J1310" s="418"/>
    </row>
    <row r="1311" spans="1:10" x14ac:dyDescent="0.35">
      <c r="A1311" s="419"/>
      <c r="B1311" s="420"/>
      <c r="C1311" s="420"/>
      <c r="D1311" s="420"/>
      <c r="E1311" s="420"/>
      <c r="F1311" s="420"/>
      <c r="G1311" s="420"/>
      <c r="H1311" s="420"/>
      <c r="I1311" s="420"/>
      <c r="J1311" s="421"/>
    </row>
    <row r="1312" spans="1:10" x14ac:dyDescent="0.35">
      <c r="A1312" s="419"/>
      <c r="B1312" s="420"/>
      <c r="C1312" s="420"/>
      <c r="D1312" s="420"/>
      <c r="E1312" s="420"/>
      <c r="F1312" s="420"/>
      <c r="G1312" s="420"/>
      <c r="H1312" s="420"/>
      <c r="I1312" s="420"/>
      <c r="J1312" s="421"/>
    </row>
    <row r="1313" spans="1:10" x14ac:dyDescent="0.35">
      <c r="A1313" s="419"/>
      <c r="B1313" s="420"/>
      <c r="C1313" s="420"/>
      <c r="D1313" s="420"/>
      <c r="E1313" s="420"/>
      <c r="F1313" s="420"/>
      <c r="G1313" s="420"/>
      <c r="H1313" s="420"/>
      <c r="I1313" s="420"/>
      <c r="J1313" s="421"/>
    </row>
    <row r="1314" spans="1:10" x14ac:dyDescent="0.35">
      <c r="A1314" s="419"/>
      <c r="B1314" s="420"/>
      <c r="C1314" s="420"/>
      <c r="D1314" s="420"/>
      <c r="E1314" s="420"/>
      <c r="F1314" s="420"/>
      <c r="G1314" s="420"/>
      <c r="H1314" s="420"/>
      <c r="I1314" s="420"/>
      <c r="J1314" s="421"/>
    </row>
    <row r="1315" spans="1:10" x14ac:dyDescent="0.35">
      <c r="A1315" s="419"/>
      <c r="B1315" s="420"/>
      <c r="C1315" s="420"/>
      <c r="D1315" s="420"/>
      <c r="E1315" s="420"/>
      <c r="F1315" s="420"/>
      <c r="G1315" s="420"/>
      <c r="H1315" s="420"/>
      <c r="I1315" s="420"/>
      <c r="J1315" s="421"/>
    </row>
    <row r="1316" spans="1:10" x14ac:dyDescent="0.35">
      <c r="A1316" s="419"/>
      <c r="B1316" s="420"/>
      <c r="C1316" s="420"/>
      <c r="D1316" s="420"/>
      <c r="E1316" s="420"/>
      <c r="F1316" s="420"/>
      <c r="G1316" s="420"/>
      <c r="H1316" s="420"/>
      <c r="I1316" s="420"/>
      <c r="J1316" s="421"/>
    </row>
    <row r="1317" spans="1:10" x14ac:dyDescent="0.35">
      <c r="A1317" s="419"/>
      <c r="B1317" s="420"/>
      <c r="C1317" s="420"/>
      <c r="D1317" s="420"/>
      <c r="E1317" s="420"/>
      <c r="F1317" s="420"/>
      <c r="G1317" s="420"/>
      <c r="H1317" s="420"/>
      <c r="I1317" s="420"/>
      <c r="J1317" s="421"/>
    </row>
    <row r="1318" spans="1:10" x14ac:dyDescent="0.35">
      <c r="A1318" s="419"/>
      <c r="B1318" s="420"/>
      <c r="C1318" s="420"/>
      <c r="D1318" s="420"/>
      <c r="E1318" s="420"/>
      <c r="F1318" s="420"/>
      <c r="G1318" s="420"/>
      <c r="H1318" s="420"/>
      <c r="I1318" s="420"/>
      <c r="J1318" s="421"/>
    </row>
    <row r="1319" spans="1:10" ht="15" thickBot="1" x14ac:dyDescent="0.4">
      <c r="A1319" s="422"/>
      <c r="B1319" s="423"/>
      <c r="C1319" s="423"/>
      <c r="D1319" s="423"/>
      <c r="E1319" s="423"/>
      <c r="F1319" s="423"/>
      <c r="G1319" s="423"/>
      <c r="H1319" s="423"/>
      <c r="I1319" s="423"/>
      <c r="J1319" s="424"/>
    </row>
    <row r="1320" spans="1:10" x14ac:dyDescent="0.35">
      <c r="A1320" s="425"/>
      <c r="B1320" s="425"/>
      <c r="C1320" s="425"/>
      <c r="D1320" s="425"/>
      <c r="E1320" s="425"/>
      <c r="F1320" s="425"/>
      <c r="G1320" s="425"/>
      <c r="H1320" s="425"/>
      <c r="I1320" s="425"/>
      <c r="J1320" s="425"/>
    </row>
    <row r="1321" spans="1:10" ht="16" thickBot="1" x14ac:dyDescent="0.4">
      <c r="A1321" s="415" t="s">
        <v>29</v>
      </c>
      <c r="B1321" s="415"/>
      <c r="C1321" s="415"/>
      <c r="D1321" s="415"/>
      <c r="E1321" s="415"/>
      <c r="F1321" s="415"/>
      <c r="G1321" s="415"/>
      <c r="H1321" s="415"/>
      <c r="I1321" s="415"/>
      <c r="J1321" s="415"/>
    </row>
    <row r="1322" spans="1:10" x14ac:dyDescent="0.35">
      <c r="A1322" s="416" t="s">
        <v>416</v>
      </c>
      <c r="B1322" s="417"/>
      <c r="C1322" s="417"/>
      <c r="D1322" s="417"/>
      <c r="E1322" s="417"/>
      <c r="F1322" s="417"/>
      <c r="G1322" s="417"/>
      <c r="H1322" s="417"/>
      <c r="I1322" s="417"/>
      <c r="J1322" s="418"/>
    </row>
    <row r="1323" spans="1:10" x14ac:dyDescent="0.35">
      <c r="A1323" s="419"/>
      <c r="B1323" s="420"/>
      <c r="C1323" s="420"/>
      <c r="D1323" s="420"/>
      <c r="E1323" s="420"/>
      <c r="F1323" s="420"/>
      <c r="G1323" s="420"/>
      <c r="H1323" s="420"/>
      <c r="I1323" s="420"/>
      <c r="J1323" s="421"/>
    </row>
    <row r="1324" spans="1:10" x14ac:dyDescent="0.35">
      <c r="A1324" s="419"/>
      <c r="B1324" s="420"/>
      <c r="C1324" s="420"/>
      <c r="D1324" s="420"/>
      <c r="E1324" s="420"/>
      <c r="F1324" s="420"/>
      <c r="G1324" s="420"/>
      <c r="H1324" s="420"/>
      <c r="I1324" s="420"/>
      <c r="J1324" s="421"/>
    </row>
    <row r="1325" spans="1:10" x14ac:dyDescent="0.35">
      <c r="A1325" s="419"/>
      <c r="B1325" s="420"/>
      <c r="C1325" s="420"/>
      <c r="D1325" s="420"/>
      <c r="E1325" s="420"/>
      <c r="F1325" s="420"/>
      <c r="G1325" s="420"/>
      <c r="H1325" s="420"/>
      <c r="I1325" s="420"/>
      <c r="J1325" s="421"/>
    </row>
    <row r="1326" spans="1:10" ht="33.75" customHeight="1" thickBot="1" x14ac:dyDescent="0.4">
      <c r="A1326" s="422"/>
      <c r="B1326" s="423"/>
      <c r="C1326" s="423"/>
      <c r="D1326" s="423"/>
      <c r="E1326" s="423"/>
      <c r="F1326" s="423"/>
      <c r="G1326" s="423"/>
      <c r="H1326" s="423"/>
      <c r="I1326" s="423"/>
      <c r="J1326" s="424"/>
    </row>
    <row r="1327" spans="1:10" x14ac:dyDescent="0.35">
      <c r="A1327" s="425"/>
      <c r="B1327" s="425"/>
      <c r="C1327" s="425"/>
      <c r="D1327" s="425"/>
      <c r="E1327" s="425"/>
      <c r="F1327" s="425"/>
      <c r="G1327" s="425"/>
      <c r="H1327" s="425"/>
      <c r="I1327" s="425"/>
      <c r="J1327" s="425"/>
    </row>
    <row r="1328" spans="1:10" ht="16" thickBot="1" x14ac:dyDescent="0.4">
      <c r="A1328" s="415" t="s">
        <v>27</v>
      </c>
      <c r="B1328" s="415"/>
      <c r="C1328" s="415"/>
      <c r="D1328" s="415"/>
      <c r="E1328" s="415"/>
      <c r="F1328" s="415"/>
      <c r="G1328" s="415"/>
      <c r="H1328" s="415"/>
      <c r="I1328" s="415"/>
      <c r="J1328" s="415"/>
    </row>
    <row r="1329" spans="1:10" ht="15" thickBot="1" x14ac:dyDescent="0.4">
      <c r="A1329" s="426" t="s">
        <v>415</v>
      </c>
      <c r="B1329" s="427"/>
      <c r="C1329" s="427"/>
      <c r="D1329" s="427"/>
      <c r="E1329" s="427"/>
      <c r="F1329" s="427"/>
      <c r="G1329" s="427"/>
      <c r="H1329" s="427"/>
      <c r="I1329" s="427"/>
      <c r="J1329" s="428"/>
    </row>
    <row r="1330" spans="1:10" x14ac:dyDescent="0.35">
      <c r="A1330" s="425"/>
      <c r="B1330" s="425"/>
      <c r="C1330" s="425"/>
      <c r="D1330" s="425"/>
      <c r="E1330" s="425"/>
      <c r="F1330" s="425"/>
      <c r="G1330" s="425"/>
      <c r="H1330" s="425"/>
      <c r="I1330" s="425"/>
      <c r="J1330" s="425"/>
    </row>
    <row r="1331" spans="1:10" ht="16" thickBot="1" x14ac:dyDescent="0.4">
      <c r="A1331" s="394" t="s">
        <v>185</v>
      </c>
      <c r="B1331" s="394"/>
      <c r="C1331" s="394"/>
      <c r="D1331" s="394"/>
      <c r="E1331" s="394"/>
      <c r="F1331" s="394"/>
      <c r="G1331" s="394"/>
      <c r="H1331" s="394"/>
      <c r="I1331" s="394"/>
      <c r="J1331" s="394"/>
    </row>
    <row r="1332" spans="1:10" x14ac:dyDescent="0.35">
      <c r="A1332" s="395" t="s">
        <v>289</v>
      </c>
      <c r="B1332" s="396"/>
      <c r="C1332" s="396"/>
      <c r="D1332" s="396"/>
      <c r="E1332" s="396"/>
      <c r="F1332" s="396"/>
      <c r="G1332" s="396"/>
      <c r="H1332" s="396"/>
      <c r="I1332" s="396"/>
      <c r="J1332" s="397"/>
    </row>
    <row r="1333" spans="1:10" x14ac:dyDescent="0.35">
      <c r="A1333" s="398"/>
      <c r="B1333" s="399"/>
      <c r="C1333" s="399"/>
      <c r="D1333" s="399"/>
      <c r="E1333" s="399"/>
      <c r="F1333" s="399"/>
      <c r="G1333" s="399"/>
      <c r="H1333" s="399"/>
      <c r="I1333" s="399"/>
      <c r="J1333" s="400"/>
    </row>
    <row r="1334" spans="1:10" x14ac:dyDescent="0.35">
      <c r="A1334" s="398"/>
      <c r="B1334" s="399"/>
      <c r="C1334" s="399"/>
      <c r="D1334" s="399"/>
      <c r="E1334" s="399"/>
      <c r="F1334" s="399"/>
      <c r="G1334" s="399"/>
      <c r="H1334" s="399"/>
      <c r="I1334" s="399"/>
      <c r="J1334" s="400"/>
    </row>
    <row r="1335" spans="1:10" x14ac:dyDescent="0.35">
      <c r="A1335" s="398"/>
      <c r="B1335" s="399"/>
      <c r="C1335" s="399"/>
      <c r="D1335" s="399"/>
      <c r="E1335" s="399"/>
      <c r="F1335" s="399"/>
      <c r="G1335" s="399"/>
      <c r="H1335" s="399"/>
      <c r="I1335" s="399"/>
      <c r="J1335" s="400"/>
    </row>
    <row r="1336" spans="1:10" x14ac:dyDescent="0.35">
      <c r="A1336" s="398"/>
      <c r="B1336" s="399"/>
      <c r="C1336" s="399"/>
      <c r="D1336" s="399"/>
      <c r="E1336" s="399"/>
      <c r="F1336" s="399"/>
      <c r="G1336" s="399"/>
      <c r="H1336" s="399"/>
      <c r="I1336" s="399"/>
      <c r="J1336" s="400"/>
    </row>
    <row r="1337" spans="1:10" x14ac:dyDescent="0.35">
      <c r="A1337" s="398"/>
      <c r="B1337" s="399"/>
      <c r="C1337" s="399"/>
      <c r="D1337" s="399"/>
      <c r="E1337" s="399"/>
      <c r="F1337" s="399"/>
      <c r="G1337" s="399"/>
      <c r="H1337" s="399"/>
      <c r="I1337" s="399"/>
      <c r="J1337" s="400"/>
    </row>
    <row r="1338" spans="1:10" x14ac:dyDescent="0.35">
      <c r="A1338" s="398"/>
      <c r="B1338" s="399"/>
      <c r="C1338" s="399"/>
      <c r="D1338" s="399"/>
      <c r="E1338" s="399"/>
      <c r="F1338" s="399"/>
      <c r="G1338" s="399"/>
      <c r="H1338" s="399"/>
      <c r="I1338" s="399"/>
      <c r="J1338" s="400"/>
    </row>
    <row r="1339" spans="1:10" x14ac:dyDescent="0.35">
      <c r="A1339" s="398"/>
      <c r="B1339" s="399"/>
      <c r="C1339" s="399"/>
      <c r="D1339" s="399"/>
      <c r="E1339" s="399"/>
      <c r="F1339" s="399"/>
      <c r="G1339" s="399"/>
      <c r="H1339" s="399"/>
      <c r="I1339" s="399"/>
      <c r="J1339" s="400"/>
    </row>
    <row r="1340" spans="1:10" x14ac:dyDescent="0.35">
      <c r="A1340" s="398"/>
      <c r="B1340" s="399"/>
      <c r="C1340" s="399"/>
      <c r="D1340" s="399"/>
      <c r="E1340" s="399"/>
      <c r="F1340" s="399"/>
      <c r="G1340" s="399"/>
      <c r="H1340" s="399"/>
      <c r="I1340" s="399"/>
      <c r="J1340" s="400"/>
    </row>
    <row r="1341" spans="1:10" x14ac:dyDescent="0.35">
      <c r="A1341" s="398"/>
      <c r="B1341" s="399"/>
      <c r="C1341" s="399"/>
      <c r="D1341" s="399"/>
      <c r="E1341" s="399"/>
      <c r="F1341" s="399"/>
      <c r="G1341" s="399"/>
      <c r="H1341" s="399"/>
      <c r="I1341" s="399"/>
      <c r="J1341" s="400"/>
    </row>
    <row r="1342" spans="1:10" x14ac:dyDescent="0.35">
      <c r="A1342" s="398"/>
      <c r="B1342" s="399"/>
      <c r="C1342" s="399"/>
      <c r="D1342" s="399"/>
      <c r="E1342" s="399"/>
      <c r="F1342" s="399"/>
      <c r="G1342" s="399"/>
      <c r="H1342" s="399"/>
      <c r="I1342" s="399"/>
      <c r="J1342" s="400"/>
    </row>
    <row r="1343" spans="1:10" ht="15" thickBot="1" x14ac:dyDescent="0.4">
      <c r="A1343" s="401"/>
      <c r="B1343" s="402"/>
      <c r="C1343" s="402"/>
      <c r="D1343" s="402"/>
      <c r="E1343" s="402"/>
      <c r="F1343" s="402"/>
      <c r="G1343" s="402"/>
      <c r="H1343" s="402"/>
      <c r="I1343" s="402"/>
      <c r="J1343" s="403"/>
    </row>
    <row r="1344" spans="1:10" ht="15" thickBot="1" x14ac:dyDescent="0.4">
      <c r="A1344" s="429"/>
      <c r="B1344" s="430"/>
      <c r="C1344" s="430"/>
      <c r="D1344" s="430"/>
      <c r="E1344" s="430"/>
      <c r="F1344" s="430"/>
      <c r="G1344" s="430"/>
      <c r="H1344" s="430"/>
      <c r="I1344" s="430"/>
      <c r="J1344" s="431"/>
    </row>
    <row r="1345" spans="1:10" ht="18.5" x14ac:dyDescent="0.45">
      <c r="A1345" s="404" t="s">
        <v>406</v>
      </c>
      <c r="B1345" s="404"/>
      <c r="C1345" s="404"/>
      <c r="D1345" s="404"/>
      <c r="E1345" s="404"/>
      <c r="F1345" s="404"/>
      <c r="G1345" s="404"/>
      <c r="H1345" s="404"/>
      <c r="I1345" s="404"/>
      <c r="J1345" s="404"/>
    </row>
    <row r="1346" spans="1:10" ht="15" thickBot="1" x14ac:dyDescent="0.4">
      <c r="A1346" s="405"/>
      <c r="B1346" s="405"/>
      <c r="C1346" s="405"/>
      <c r="D1346" s="405"/>
      <c r="E1346" s="405"/>
      <c r="F1346" s="405"/>
      <c r="G1346" s="405"/>
      <c r="H1346" s="405"/>
      <c r="I1346" s="405"/>
      <c r="J1346" s="405"/>
    </row>
    <row r="1347" spans="1:10" ht="16" thickBot="1" x14ac:dyDescent="0.4">
      <c r="A1347" s="406" t="s">
        <v>183</v>
      </c>
      <c r="B1347" s="406"/>
      <c r="C1347" s="407" t="s">
        <v>422</v>
      </c>
      <c r="D1347" s="408"/>
      <c r="E1347" s="408"/>
      <c r="F1347" s="408"/>
      <c r="G1347" s="408"/>
      <c r="H1347" s="408"/>
      <c r="I1347" s="408"/>
      <c r="J1347" s="409"/>
    </row>
    <row r="1348" spans="1:10" ht="15" thickBot="1" x14ac:dyDescent="0.4">
      <c r="A1348" s="410"/>
      <c r="B1348" s="410"/>
      <c r="C1348" s="410"/>
      <c r="D1348" s="410"/>
      <c r="E1348" s="410"/>
      <c r="F1348" s="410"/>
      <c r="G1348" s="410"/>
      <c r="H1348" s="410"/>
      <c r="I1348" s="410"/>
      <c r="J1348" s="410"/>
    </row>
    <row r="1349" spans="1:10" ht="15" thickBot="1" x14ac:dyDescent="0.4">
      <c r="A1349" s="411" t="s">
        <v>68</v>
      </c>
      <c r="B1349" s="411"/>
      <c r="C1349" s="412"/>
      <c r="D1349" s="183" t="s">
        <v>49</v>
      </c>
      <c r="F1349" s="413" t="s">
        <v>69</v>
      </c>
      <c r="G1349" s="413"/>
      <c r="H1349" s="414"/>
      <c r="I1349" s="183" t="s">
        <v>49</v>
      </c>
    </row>
    <row r="1350" spans="1:10" x14ac:dyDescent="0.35">
      <c r="A1350" s="410"/>
      <c r="B1350" s="410"/>
      <c r="C1350" s="410"/>
      <c r="D1350" s="410"/>
      <c r="E1350" s="410"/>
      <c r="F1350" s="410"/>
      <c r="G1350" s="410"/>
      <c r="H1350" s="410"/>
      <c r="I1350" s="410"/>
      <c r="J1350" s="410"/>
    </row>
    <row r="1351" spans="1:10" ht="16" thickBot="1" x14ac:dyDescent="0.4">
      <c r="A1351" s="415" t="s">
        <v>184</v>
      </c>
      <c r="B1351" s="415"/>
      <c r="C1351" s="415"/>
      <c r="D1351" s="415"/>
      <c r="E1351" s="415"/>
      <c r="F1351" s="415"/>
      <c r="G1351" s="415"/>
      <c r="H1351" s="415"/>
      <c r="I1351" s="415"/>
      <c r="J1351" s="415"/>
    </row>
    <row r="1352" spans="1:10" x14ac:dyDescent="0.35">
      <c r="A1352" s="416" t="s">
        <v>420</v>
      </c>
      <c r="B1352" s="417"/>
      <c r="C1352" s="417"/>
      <c r="D1352" s="417"/>
      <c r="E1352" s="417"/>
      <c r="F1352" s="417"/>
      <c r="G1352" s="417"/>
      <c r="H1352" s="417"/>
      <c r="I1352" s="417"/>
      <c r="J1352" s="418"/>
    </row>
    <row r="1353" spans="1:10" x14ac:dyDescent="0.35">
      <c r="A1353" s="419"/>
      <c r="B1353" s="420"/>
      <c r="C1353" s="420"/>
      <c r="D1353" s="420"/>
      <c r="E1353" s="420"/>
      <c r="F1353" s="420"/>
      <c r="G1353" s="420"/>
      <c r="H1353" s="420"/>
      <c r="I1353" s="420"/>
      <c r="J1353" s="421"/>
    </row>
    <row r="1354" spans="1:10" x14ac:dyDescent="0.35">
      <c r="A1354" s="419"/>
      <c r="B1354" s="420"/>
      <c r="C1354" s="420"/>
      <c r="D1354" s="420"/>
      <c r="E1354" s="420"/>
      <c r="F1354" s="420"/>
      <c r="G1354" s="420"/>
      <c r="H1354" s="420"/>
      <c r="I1354" s="420"/>
      <c r="J1354" s="421"/>
    </row>
    <row r="1355" spans="1:10" x14ac:dyDescent="0.35">
      <c r="A1355" s="419"/>
      <c r="B1355" s="420"/>
      <c r="C1355" s="420"/>
      <c r="D1355" s="420"/>
      <c r="E1355" s="420"/>
      <c r="F1355" s="420"/>
      <c r="G1355" s="420"/>
      <c r="H1355" s="420"/>
      <c r="I1355" s="420"/>
      <c r="J1355" s="421"/>
    </row>
    <row r="1356" spans="1:10" x14ac:dyDescent="0.35">
      <c r="A1356" s="419"/>
      <c r="B1356" s="420"/>
      <c r="C1356" s="420"/>
      <c r="D1356" s="420"/>
      <c r="E1356" s="420"/>
      <c r="F1356" s="420"/>
      <c r="G1356" s="420"/>
      <c r="H1356" s="420"/>
      <c r="I1356" s="420"/>
      <c r="J1356" s="421"/>
    </row>
    <row r="1357" spans="1:10" x14ac:dyDescent="0.35">
      <c r="A1357" s="419"/>
      <c r="B1357" s="420"/>
      <c r="C1357" s="420"/>
      <c r="D1357" s="420"/>
      <c r="E1357" s="420"/>
      <c r="F1357" s="420"/>
      <c r="G1357" s="420"/>
      <c r="H1357" s="420"/>
      <c r="I1357" s="420"/>
      <c r="J1357" s="421"/>
    </row>
    <row r="1358" spans="1:10" x14ac:dyDescent="0.35">
      <c r="A1358" s="419"/>
      <c r="B1358" s="420"/>
      <c r="C1358" s="420"/>
      <c r="D1358" s="420"/>
      <c r="E1358" s="420"/>
      <c r="F1358" s="420"/>
      <c r="G1358" s="420"/>
      <c r="H1358" s="420"/>
      <c r="I1358" s="420"/>
      <c r="J1358" s="421"/>
    </row>
    <row r="1359" spans="1:10" x14ac:dyDescent="0.35">
      <c r="A1359" s="419"/>
      <c r="B1359" s="420"/>
      <c r="C1359" s="420"/>
      <c r="D1359" s="420"/>
      <c r="E1359" s="420"/>
      <c r="F1359" s="420"/>
      <c r="G1359" s="420"/>
      <c r="H1359" s="420"/>
      <c r="I1359" s="420"/>
      <c r="J1359" s="421"/>
    </row>
    <row r="1360" spans="1:10" x14ac:dyDescent="0.35">
      <c r="A1360" s="419"/>
      <c r="B1360" s="420"/>
      <c r="C1360" s="420"/>
      <c r="D1360" s="420"/>
      <c r="E1360" s="420"/>
      <c r="F1360" s="420"/>
      <c r="G1360" s="420"/>
      <c r="H1360" s="420"/>
      <c r="I1360" s="420"/>
      <c r="J1360" s="421"/>
    </row>
    <row r="1361" spans="1:10" ht="15" thickBot="1" x14ac:dyDescent="0.4">
      <c r="A1361" s="422"/>
      <c r="B1361" s="423"/>
      <c r="C1361" s="423"/>
      <c r="D1361" s="423"/>
      <c r="E1361" s="423"/>
      <c r="F1361" s="423"/>
      <c r="G1361" s="423"/>
      <c r="H1361" s="423"/>
      <c r="I1361" s="423"/>
      <c r="J1361" s="424"/>
    </row>
    <row r="1362" spans="1:10" x14ac:dyDescent="0.35">
      <c r="A1362" s="425"/>
      <c r="B1362" s="425"/>
      <c r="C1362" s="425"/>
      <c r="D1362" s="425"/>
      <c r="E1362" s="425"/>
      <c r="F1362" s="425"/>
      <c r="G1362" s="425"/>
      <c r="H1362" s="425"/>
      <c r="I1362" s="425"/>
      <c r="J1362" s="425"/>
    </row>
    <row r="1363" spans="1:10" ht="16" thickBot="1" x14ac:dyDescent="0.4">
      <c r="A1363" s="415" t="s">
        <v>29</v>
      </c>
      <c r="B1363" s="415"/>
      <c r="C1363" s="415"/>
      <c r="D1363" s="415"/>
      <c r="E1363" s="415"/>
      <c r="F1363" s="415"/>
      <c r="G1363" s="415"/>
      <c r="H1363" s="415"/>
      <c r="I1363" s="415"/>
      <c r="J1363" s="415"/>
    </row>
    <row r="1364" spans="1:10" x14ac:dyDescent="0.35">
      <c r="A1364" s="416" t="s">
        <v>421</v>
      </c>
      <c r="B1364" s="417"/>
      <c r="C1364" s="417"/>
      <c r="D1364" s="417"/>
      <c r="E1364" s="417"/>
      <c r="F1364" s="417"/>
      <c r="G1364" s="417"/>
      <c r="H1364" s="417"/>
      <c r="I1364" s="417"/>
      <c r="J1364" s="418"/>
    </row>
    <row r="1365" spans="1:10" x14ac:dyDescent="0.35">
      <c r="A1365" s="419"/>
      <c r="B1365" s="420"/>
      <c r="C1365" s="420"/>
      <c r="D1365" s="420"/>
      <c r="E1365" s="420"/>
      <c r="F1365" s="420"/>
      <c r="G1365" s="420"/>
      <c r="H1365" s="420"/>
      <c r="I1365" s="420"/>
      <c r="J1365" s="421"/>
    </row>
    <row r="1366" spans="1:10" x14ac:dyDescent="0.35">
      <c r="A1366" s="419"/>
      <c r="B1366" s="420"/>
      <c r="C1366" s="420"/>
      <c r="D1366" s="420"/>
      <c r="E1366" s="420"/>
      <c r="F1366" s="420"/>
      <c r="G1366" s="420"/>
      <c r="H1366" s="420"/>
      <c r="I1366" s="420"/>
      <c r="J1366" s="421"/>
    </row>
    <row r="1367" spans="1:10" x14ac:dyDescent="0.35">
      <c r="A1367" s="419"/>
      <c r="B1367" s="420"/>
      <c r="C1367" s="420"/>
      <c r="D1367" s="420"/>
      <c r="E1367" s="420"/>
      <c r="F1367" s="420"/>
      <c r="G1367" s="420"/>
      <c r="H1367" s="420"/>
      <c r="I1367" s="420"/>
      <c r="J1367" s="421"/>
    </row>
    <row r="1368" spans="1:10" ht="15" thickBot="1" x14ac:dyDescent="0.4">
      <c r="A1368" s="422"/>
      <c r="B1368" s="423"/>
      <c r="C1368" s="423"/>
      <c r="D1368" s="423"/>
      <c r="E1368" s="423"/>
      <c r="F1368" s="423"/>
      <c r="G1368" s="423"/>
      <c r="H1368" s="423"/>
      <c r="I1368" s="423"/>
      <c r="J1368" s="424"/>
    </row>
    <row r="1369" spans="1:10" x14ac:dyDescent="0.35">
      <c r="A1369" s="425"/>
      <c r="B1369" s="425"/>
      <c r="C1369" s="425"/>
      <c r="D1369" s="425"/>
      <c r="E1369" s="425"/>
      <c r="F1369" s="425"/>
      <c r="G1369" s="425"/>
      <c r="H1369" s="425"/>
      <c r="I1369" s="425"/>
      <c r="J1369" s="425"/>
    </row>
    <row r="1370" spans="1:10" ht="16" thickBot="1" x14ac:dyDescent="0.4">
      <c r="A1370" s="415" t="s">
        <v>27</v>
      </c>
      <c r="B1370" s="415"/>
      <c r="C1370" s="415"/>
      <c r="D1370" s="415"/>
      <c r="E1370" s="415"/>
      <c r="F1370" s="415"/>
      <c r="G1370" s="415"/>
      <c r="H1370" s="415"/>
      <c r="I1370" s="415"/>
      <c r="J1370" s="415"/>
    </row>
    <row r="1371" spans="1:10" ht="15" thickBot="1" x14ac:dyDescent="0.4">
      <c r="A1371" s="426" t="s">
        <v>302</v>
      </c>
      <c r="B1371" s="427"/>
      <c r="C1371" s="427"/>
      <c r="D1371" s="427"/>
      <c r="E1371" s="427"/>
      <c r="F1371" s="427"/>
      <c r="G1371" s="427"/>
      <c r="H1371" s="427"/>
      <c r="I1371" s="427"/>
      <c r="J1371" s="428"/>
    </row>
    <row r="1372" spans="1:10" x14ac:dyDescent="0.35">
      <c r="A1372" s="425"/>
      <c r="B1372" s="425"/>
      <c r="C1372" s="425"/>
      <c r="D1372" s="425"/>
      <c r="E1372" s="425"/>
      <c r="F1372" s="425"/>
      <c r="G1372" s="425"/>
      <c r="H1372" s="425"/>
      <c r="I1372" s="425"/>
      <c r="J1372" s="425"/>
    </row>
    <row r="1373" spans="1:10" ht="16" thickBot="1" x14ac:dyDescent="0.4">
      <c r="A1373" s="394" t="s">
        <v>185</v>
      </c>
      <c r="B1373" s="394"/>
      <c r="C1373" s="394"/>
      <c r="D1373" s="394"/>
      <c r="E1373" s="394"/>
      <c r="F1373" s="394"/>
      <c r="G1373" s="394"/>
      <c r="H1373" s="394"/>
      <c r="I1373" s="394"/>
      <c r="J1373" s="394"/>
    </row>
    <row r="1374" spans="1:10" x14ac:dyDescent="0.35">
      <c r="A1374" s="395" t="s">
        <v>289</v>
      </c>
      <c r="B1374" s="396"/>
      <c r="C1374" s="396"/>
      <c r="D1374" s="396"/>
      <c r="E1374" s="396"/>
      <c r="F1374" s="396"/>
      <c r="G1374" s="396"/>
      <c r="H1374" s="396"/>
      <c r="I1374" s="396"/>
      <c r="J1374" s="397"/>
    </row>
    <row r="1375" spans="1:10" x14ac:dyDescent="0.35">
      <c r="A1375" s="398"/>
      <c r="B1375" s="399"/>
      <c r="C1375" s="399"/>
      <c r="D1375" s="399"/>
      <c r="E1375" s="399"/>
      <c r="F1375" s="399"/>
      <c r="G1375" s="399"/>
      <c r="H1375" s="399"/>
      <c r="I1375" s="399"/>
      <c r="J1375" s="400"/>
    </row>
    <row r="1376" spans="1:10" x14ac:dyDescent="0.35">
      <c r="A1376" s="398"/>
      <c r="B1376" s="399"/>
      <c r="C1376" s="399"/>
      <c r="D1376" s="399"/>
      <c r="E1376" s="399"/>
      <c r="F1376" s="399"/>
      <c r="G1376" s="399"/>
      <c r="H1376" s="399"/>
      <c r="I1376" s="399"/>
      <c r="J1376" s="400"/>
    </row>
    <row r="1377" spans="1:10" x14ac:dyDescent="0.35">
      <c r="A1377" s="398"/>
      <c r="B1377" s="399"/>
      <c r="C1377" s="399"/>
      <c r="D1377" s="399"/>
      <c r="E1377" s="399"/>
      <c r="F1377" s="399"/>
      <c r="G1377" s="399"/>
      <c r="H1377" s="399"/>
      <c r="I1377" s="399"/>
      <c r="J1377" s="400"/>
    </row>
    <row r="1378" spans="1:10" x14ac:dyDescent="0.35">
      <c r="A1378" s="398"/>
      <c r="B1378" s="399"/>
      <c r="C1378" s="399"/>
      <c r="D1378" s="399"/>
      <c r="E1378" s="399"/>
      <c r="F1378" s="399"/>
      <c r="G1378" s="399"/>
      <c r="H1378" s="399"/>
      <c r="I1378" s="399"/>
      <c r="J1378" s="400"/>
    </row>
    <row r="1379" spans="1:10" x14ac:dyDescent="0.35">
      <c r="A1379" s="398"/>
      <c r="B1379" s="399"/>
      <c r="C1379" s="399"/>
      <c r="D1379" s="399"/>
      <c r="E1379" s="399"/>
      <c r="F1379" s="399"/>
      <c r="G1379" s="399"/>
      <c r="H1379" s="399"/>
      <c r="I1379" s="399"/>
      <c r="J1379" s="400"/>
    </row>
    <row r="1380" spans="1:10" x14ac:dyDescent="0.35">
      <c r="A1380" s="398"/>
      <c r="B1380" s="399"/>
      <c r="C1380" s="399"/>
      <c r="D1380" s="399"/>
      <c r="E1380" s="399"/>
      <c r="F1380" s="399"/>
      <c r="G1380" s="399"/>
      <c r="H1380" s="399"/>
      <c r="I1380" s="399"/>
      <c r="J1380" s="400"/>
    </row>
    <row r="1381" spans="1:10" x14ac:dyDescent="0.35">
      <c r="A1381" s="398"/>
      <c r="B1381" s="399"/>
      <c r="C1381" s="399"/>
      <c r="D1381" s="399"/>
      <c r="E1381" s="399"/>
      <c r="F1381" s="399"/>
      <c r="G1381" s="399"/>
      <c r="H1381" s="399"/>
      <c r="I1381" s="399"/>
      <c r="J1381" s="400"/>
    </row>
    <row r="1382" spans="1:10" x14ac:dyDescent="0.35">
      <c r="A1382" s="398"/>
      <c r="B1382" s="399"/>
      <c r="C1382" s="399"/>
      <c r="D1382" s="399"/>
      <c r="E1382" s="399"/>
      <c r="F1382" s="399"/>
      <c r="G1382" s="399"/>
      <c r="H1382" s="399"/>
      <c r="I1382" s="399"/>
      <c r="J1382" s="400"/>
    </row>
    <row r="1383" spans="1:10" x14ac:dyDescent="0.35">
      <c r="A1383" s="398"/>
      <c r="B1383" s="399"/>
      <c r="C1383" s="399"/>
      <c r="D1383" s="399"/>
      <c r="E1383" s="399"/>
      <c r="F1383" s="399"/>
      <c r="G1383" s="399"/>
      <c r="H1383" s="399"/>
      <c r="I1383" s="399"/>
      <c r="J1383" s="400"/>
    </row>
    <row r="1384" spans="1:10" x14ac:dyDescent="0.35">
      <c r="A1384" s="398"/>
      <c r="B1384" s="399"/>
      <c r="C1384" s="399"/>
      <c r="D1384" s="399"/>
      <c r="E1384" s="399"/>
      <c r="F1384" s="399"/>
      <c r="G1384" s="399"/>
      <c r="H1384" s="399"/>
      <c r="I1384" s="399"/>
      <c r="J1384" s="400"/>
    </row>
    <row r="1385" spans="1:10" ht="15" thickBot="1" x14ac:dyDescent="0.4">
      <c r="A1385" s="401"/>
      <c r="B1385" s="402"/>
      <c r="C1385" s="402"/>
      <c r="D1385" s="402"/>
      <c r="E1385" s="402"/>
      <c r="F1385" s="402"/>
      <c r="G1385" s="402"/>
      <c r="H1385" s="402"/>
      <c r="I1385" s="402"/>
      <c r="J1385" s="403"/>
    </row>
    <row r="1386" spans="1:10" ht="15" thickBot="1" x14ac:dyDescent="0.4">
      <c r="A1386" s="429"/>
      <c r="B1386" s="430"/>
      <c r="C1386" s="430"/>
      <c r="D1386" s="430"/>
      <c r="E1386" s="430"/>
      <c r="F1386" s="430"/>
      <c r="G1386" s="430"/>
      <c r="H1386" s="430"/>
      <c r="I1386" s="430"/>
      <c r="J1386" s="431"/>
    </row>
    <row r="1387" spans="1:10" ht="18.5" x14ac:dyDescent="0.45">
      <c r="A1387" s="404" t="s">
        <v>407</v>
      </c>
      <c r="B1387" s="404"/>
      <c r="C1387" s="404"/>
      <c r="D1387" s="404"/>
      <c r="E1387" s="404"/>
      <c r="F1387" s="404"/>
      <c r="G1387" s="404"/>
      <c r="H1387" s="404"/>
      <c r="I1387" s="404"/>
      <c r="J1387" s="404"/>
    </row>
    <row r="1388" spans="1:10" ht="15" thickBot="1" x14ac:dyDescent="0.4">
      <c r="A1388" s="405"/>
      <c r="B1388" s="405"/>
      <c r="C1388" s="405"/>
      <c r="D1388" s="405"/>
      <c r="E1388" s="405"/>
      <c r="F1388" s="405"/>
      <c r="G1388" s="405"/>
      <c r="H1388" s="405"/>
      <c r="I1388" s="405"/>
      <c r="J1388" s="405"/>
    </row>
    <row r="1389" spans="1:10" ht="16" thickBot="1" x14ac:dyDescent="0.4">
      <c r="A1389" s="406" t="s">
        <v>183</v>
      </c>
      <c r="B1389" s="406"/>
      <c r="C1389" s="407" t="s">
        <v>427</v>
      </c>
      <c r="D1389" s="408"/>
      <c r="E1389" s="408"/>
      <c r="F1389" s="408"/>
      <c r="G1389" s="408"/>
      <c r="H1389" s="408"/>
      <c r="I1389" s="408"/>
      <c r="J1389" s="409"/>
    </row>
    <row r="1390" spans="1:10" ht="15" thickBot="1" x14ac:dyDescent="0.4">
      <c r="A1390" s="410"/>
      <c r="B1390" s="410"/>
      <c r="C1390" s="410"/>
      <c r="D1390" s="410"/>
      <c r="E1390" s="410"/>
      <c r="F1390" s="410"/>
      <c r="G1390" s="410"/>
      <c r="H1390" s="410"/>
      <c r="I1390" s="410"/>
      <c r="J1390" s="410"/>
    </row>
    <row r="1391" spans="1:10" ht="15" thickBot="1" x14ac:dyDescent="0.4">
      <c r="A1391" s="411" t="s">
        <v>68</v>
      </c>
      <c r="B1391" s="411"/>
      <c r="C1391" s="412"/>
      <c r="D1391" s="183" t="s">
        <v>46</v>
      </c>
      <c r="F1391" s="413" t="s">
        <v>69</v>
      </c>
      <c r="G1391" s="413"/>
      <c r="H1391" s="414"/>
      <c r="I1391" s="183" t="s">
        <v>49</v>
      </c>
    </row>
    <row r="1392" spans="1:10" x14ac:dyDescent="0.35">
      <c r="A1392" s="410"/>
      <c r="B1392" s="410"/>
      <c r="C1392" s="410"/>
      <c r="D1392" s="410"/>
      <c r="E1392" s="410"/>
      <c r="F1392" s="410"/>
      <c r="G1392" s="410"/>
      <c r="H1392" s="410"/>
      <c r="I1392" s="410"/>
      <c r="J1392" s="410"/>
    </row>
    <row r="1393" spans="1:10" ht="16" thickBot="1" x14ac:dyDescent="0.4">
      <c r="A1393" s="415" t="s">
        <v>184</v>
      </c>
      <c r="B1393" s="415"/>
      <c r="C1393" s="415"/>
      <c r="D1393" s="415"/>
      <c r="E1393" s="415"/>
      <c r="F1393" s="415"/>
      <c r="G1393" s="415"/>
      <c r="H1393" s="415"/>
      <c r="I1393" s="415"/>
      <c r="J1393" s="415"/>
    </row>
    <row r="1394" spans="1:10" x14ac:dyDescent="0.35">
      <c r="A1394" s="416" t="s">
        <v>453</v>
      </c>
      <c r="B1394" s="417"/>
      <c r="C1394" s="417"/>
      <c r="D1394" s="417"/>
      <c r="E1394" s="417"/>
      <c r="F1394" s="417"/>
      <c r="G1394" s="417"/>
      <c r="H1394" s="417"/>
      <c r="I1394" s="417"/>
      <c r="J1394" s="418"/>
    </row>
    <row r="1395" spans="1:10" x14ac:dyDescent="0.35">
      <c r="A1395" s="419"/>
      <c r="B1395" s="420"/>
      <c r="C1395" s="420"/>
      <c r="D1395" s="420"/>
      <c r="E1395" s="420"/>
      <c r="F1395" s="420"/>
      <c r="G1395" s="420"/>
      <c r="H1395" s="420"/>
      <c r="I1395" s="420"/>
      <c r="J1395" s="421"/>
    </row>
    <row r="1396" spans="1:10" x14ac:dyDescent="0.35">
      <c r="A1396" s="419"/>
      <c r="B1396" s="420"/>
      <c r="C1396" s="420"/>
      <c r="D1396" s="420"/>
      <c r="E1396" s="420"/>
      <c r="F1396" s="420"/>
      <c r="G1396" s="420"/>
      <c r="H1396" s="420"/>
      <c r="I1396" s="420"/>
      <c r="J1396" s="421"/>
    </row>
    <row r="1397" spans="1:10" x14ac:dyDescent="0.35">
      <c r="A1397" s="419"/>
      <c r="B1397" s="420"/>
      <c r="C1397" s="420"/>
      <c r="D1397" s="420"/>
      <c r="E1397" s="420"/>
      <c r="F1397" s="420"/>
      <c r="G1397" s="420"/>
      <c r="H1397" s="420"/>
      <c r="I1397" s="420"/>
      <c r="J1397" s="421"/>
    </row>
    <row r="1398" spans="1:10" x14ac:dyDescent="0.35">
      <c r="A1398" s="419"/>
      <c r="B1398" s="420"/>
      <c r="C1398" s="420"/>
      <c r="D1398" s="420"/>
      <c r="E1398" s="420"/>
      <c r="F1398" s="420"/>
      <c r="G1398" s="420"/>
      <c r="H1398" s="420"/>
      <c r="I1398" s="420"/>
      <c r="J1398" s="421"/>
    </row>
    <row r="1399" spans="1:10" x14ac:dyDescent="0.35">
      <c r="A1399" s="419"/>
      <c r="B1399" s="420"/>
      <c r="C1399" s="420"/>
      <c r="D1399" s="420"/>
      <c r="E1399" s="420"/>
      <c r="F1399" s="420"/>
      <c r="G1399" s="420"/>
      <c r="H1399" s="420"/>
      <c r="I1399" s="420"/>
      <c r="J1399" s="421"/>
    </row>
    <row r="1400" spans="1:10" x14ac:dyDescent="0.35">
      <c r="A1400" s="419"/>
      <c r="B1400" s="420"/>
      <c r="C1400" s="420"/>
      <c r="D1400" s="420"/>
      <c r="E1400" s="420"/>
      <c r="F1400" s="420"/>
      <c r="G1400" s="420"/>
      <c r="H1400" s="420"/>
      <c r="I1400" s="420"/>
      <c r="J1400" s="421"/>
    </row>
    <row r="1401" spans="1:10" x14ac:dyDescent="0.35">
      <c r="A1401" s="419"/>
      <c r="B1401" s="420"/>
      <c r="C1401" s="420"/>
      <c r="D1401" s="420"/>
      <c r="E1401" s="420"/>
      <c r="F1401" s="420"/>
      <c r="G1401" s="420"/>
      <c r="H1401" s="420"/>
      <c r="I1401" s="420"/>
      <c r="J1401" s="421"/>
    </row>
    <row r="1402" spans="1:10" x14ac:dyDescent="0.35">
      <c r="A1402" s="419"/>
      <c r="B1402" s="420"/>
      <c r="C1402" s="420"/>
      <c r="D1402" s="420"/>
      <c r="E1402" s="420"/>
      <c r="F1402" s="420"/>
      <c r="G1402" s="420"/>
      <c r="H1402" s="420"/>
      <c r="I1402" s="420"/>
      <c r="J1402" s="421"/>
    </row>
    <row r="1403" spans="1:10" ht="15" thickBot="1" x14ac:dyDescent="0.4">
      <c r="A1403" s="422"/>
      <c r="B1403" s="423"/>
      <c r="C1403" s="423"/>
      <c r="D1403" s="423"/>
      <c r="E1403" s="423"/>
      <c r="F1403" s="423"/>
      <c r="G1403" s="423"/>
      <c r="H1403" s="423"/>
      <c r="I1403" s="423"/>
      <c r="J1403" s="424"/>
    </row>
    <row r="1404" spans="1:10" x14ac:dyDescent="0.35">
      <c r="A1404" s="425"/>
      <c r="B1404" s="425"/>
      <c r="C1404" s="425"/>
      <c r="D1404" s="425"/>
      <c r="E1404" s="425"/>
      <c r="F1404" s="425"/>
      <c r="G1404" s="425"/>
      <c r="H1404" s="425"/>
      <c r="I1404" s="425"/>
      <c r="J1404" s="425"/>
    </row>
    <row r="1405" spans="1:10" ht="16" thickBot="1" x14ac:dyDescent="0.4">
      <c r="A1405" s="415" t="s">
        <v>29</v>
      </c>
      <c r="B1405" s="415"/>
      <c r="C1405" s="415"/>
      <c r="D1405" s="415"/>
      <c r="E1405" s="415"/>
      <c r="F1405" s="415"/>
      <c r="G1405" s="415"/>
      <c r="H1405" s="415"/>
      <c r="I1405" s="415"/>
      <c r="J1405" s="415"/>
    </row>
    <row r="1406" spans="1:10" x14ac:dyDescent="0.35">
      <c r="A1406" s="416" t="s">
        <v>430</v>
      </c>
      <c r="B1406" s="417"/>
      <c r="C1406" s="417"/>
      <c r="D1406" s="417"/>
      <c r="E1406" s="417"/>
      <c r="F1406" s="417"/>
      <c r="G1406" s="417"/>
      <c r="H1406" s="417"/>
      <c r="I1406" s="417"/>
      <c r="J1406" s="418"/>
    </row>
    <row r="1407" spans="1:10" x14ac:dyDescent="0.35">
      <c r="A1407" s="419"/>
      <c r="B1407" s="420"/>
      <c r="C1407" s="420"/>
      <c r="D1407" s="420"/>
      <c r="E1407" s="420"/>
      <c r="F1407" s="420"/>
      <c r="G1407" s="420"/>
      <c r="H1407" s="420"/>
      <c r="I1407" s="420"/>
      <c r="J1407" s="421"/>
    </row>
    <row r="1408" spans="1:10" x14ac:dyDescent="0.35">
      <c r="A1408" s="419"/>
      <c r="B1408" s="420"/>
      <c r="C1408" s="420"/>
      <c r="D1408" s="420"/>
      <c r="E1408" s="420"/>
      <c r="F1408" s="420"/>
      <c r="G1408" s="420"/>
      <c r="H1408" s="420"/>
      <c r="I1408" s="420"/>
      <c r="J1408" s="421"/>
    </row>
    <row r="1409" spans="1:10" x14ac:dyDescent="0.35">
      <c r="A1409" s="419"/>
      <c r="B1409" s="420"/>
      <c r="C1409" s="420"/>
      <c r="D1409" s="420"/>
      <c r="E1409" s="420"/>
      <c r="F1409" s="420"/>
      <c r="G1409" s="420"/>
      <c r="H1409" s="420"/>
      <c r="I1409" s="420"/>
      <c r="J1409" s="421"/>
    </row>
    <row r="1410" spans="1:10" ht="15" thickBot="1" x14ac:dyDescent="0.4">
      <c r="A1410" s="422"/>
      <c r="B1410" s="423"/>
      <c r="C1410" s="423"/>
      <c r="D1410" s="423"/>
      <c r="E1410" s="423"/>
      <c r="F1410" s="423"/>
      <c r="G1410" s="423"/>
      <c r="H1410" s="423"/>
      <c r="I1410" s="423"/>
      <c r="J1410" s="424"/>
    </row>
    <row r="1411" spans="1:10" x14ac:dyDescent="0.35">
      <c r="A1411" s="425"/>
      <c r="B1411" s="425"/>
      <c r="C1411" s="425"/>
      <c r="D1411" s="425"/>
      <c r="E1411" s="425"/>
      <c r="F1411" s="425"/>
      <c r="G1411" s="425"/>
      <c r="H1411" s="425"/>
      <c r="I1411" s="425"/>
      <c r="J1411" s="425"/>
    </row>
    <row r="1412" spans="1:10" ht="16" thickBot="1" x14ac:dyDescent="0.4">
      <c r="A1412" s="415" t="s">
        <v>27</v>
      </c>
      <c r="B1412" s="415"/>
      <c r="C1412" s="415"/>
      <c r="D1412" s="415"/>
      <c r="E1412" s="415"/>
      <c r="F1412" s="415"/>
      <c r="G1412" s="415"/>
      <c r="H1412" s="415"/>
      <c r="I1412" s="415"/>
      <c r="J1412" s="415"/>
    </row>
    <row r="1413" spans="1:10" ht="15" thickBot="1" x14ac:dyDescent="0.4">
      <c r="A1413" s="426" t="s">
        <v>302</v>
      </c>
      <c r="B1413" s="427"/>
      <c r="C1413" s="427"/>
      <c r="D1413" s="427"/>
      <c r="E1413" s="427"/>
      <c r="F1413" s="427"/>
      <c r="G1413" s="427"/>
      <c r="H1413" s="427"/>
      <c r="I1413" s="427"/>
      <c r="J1413" s="428"/>
    </row>
    <row r="1414" spans="1:10" x14ac:dyDescent="0.35">
      <c r="A1414" s="425"/>
      <c r="B1414" s="425"/>
      <c r="C1414" s="425"/>
      <c r="D1414" s="425"/>
      <c r="E1414" s="425"/>
      <c r="F1414" s="425"/>
      <c r="G1414" s="425"/>
      <c r="H1414" s="425"/>
      <c r="I1414" s="425"/>
      <c r="J1414" s="425"/>
    </row>
    <row r="1415" spans="1:10" ht="16" thickBot="1" x14ac:dyDescent="0.4">
      <c r="A1415" s="394" t="s">
        <v>185</v>
      </c>
      <c r="B1415" s="394"/>
      <c r="C1415" s="394"/>
      <c r="D1415" s="394"/>
      <c r="E1415" s="394"/>
      <c r="F1415" s="394"/>
      <c r="G1415" s="394"/>
      <c r="H1415" s="394"/>
      <c r="I1415" s="394"/>
      <c r="J1415" s="394"/>
    </row>
    <row r="1416" spans="1:10" x14ac:dyDescent="0.35">
      <c r="A1416" s="395" t="s">
        <v>429</v>
      </c>
      <c r="B1416" s="396"/>
      <c r="C1416" s="396"/>
      <c r="D1416" s="396"/>
      <c r="E1416" s="396"/>
      <c r="F1416" s="396"/>
      <c r="G1416" s="396"/>
      <c r="H1416" s="396"/>
      <c r="I1416" s="396"/>
      <c r="J1416" s="397"/>
    </row>
    <row r="1417" spans="1:10" x14ac:dyDescent="0.35">
      <c r="A1417" s="398"/>
      <c r="B1417" s="399"/>
      <c r="C1417" s="399"/>
      <c r="D1417" s="399"/>
      <c r="E1417" s="399"/>
      <c r="F1417" s="399"/>
      <c r="G1417" s="399"/>
      <c r="H1417" s="399"/>
      <c r="I1417" s="399"/>
      <c r="J1417" s="400"/>
    </row>
    <row r="1418" spans="1:10" x14ac:dyDescent="0.35">
      <c r="A1418" s="398"/>
      <c r="B1418" s="399"/>
      <c r="C1418" s="399"/>
      <c r="D1418" s="399"/>
      <c r="E1418" s="399"/>
      <c r="F1418" s="399"/>
      <c r="G1418" s="399"/>
      <c r="H1418" s="399"/>
      <c r="I1418" s="399"/>
      <c r="J1418" s="400"/>
    </row>
    <row r="1419" spans="1:10" x14ac:dyDescent="0.35">
      <c r="A1419" s="398"/>
      <c r="B1419" s="399"/>
      <c r="C1419" s="399"/>
      <c r="D1419" s="399"/>
      <c r="E1419" s="399"/>
      <c r="F1419" s="399"/>
      <c r="G1419" s="399"/>
      <c r="H1419" s="399"/>
      <c r="I1419" s="399"/>
      <c r="J1419" s="400"/>
    </row>
    <row r="1420" spans="1:10" x14ac:dyDescent="0.35">
      <c r="A1420" s="398"/>
      <c r="B1420" s="399"/>
      <c r="C1420" s="399"/>
      <c r="D1420" s="399"/>
      <c r="E1420" s="399"/>
      <c r="F1420" s="399"/>
      <c r="G1420" s="399"/>
      <c r="H1420" s="399"/>
      <c r="I1420" s="399"/>
      <c r="J1420" s="400"/>
    </row>
    <row r="1421" spans="1:10" x14ac:dyDescent="0.35">
      <c r="A1421" s="398"/>
      <c r="B1421" s="399"/>
      <c r="C1421" s="399"/>
      <c r="D1421" s="399"/>
      <c r="E1421" s="399"/>
      <c r="F1421" s="399"/>
      <c r="G1421" s="399"/>
      <c r="H1421" s="399"/>
      <c r="I1421" s="399"/>
      <c r="J1421" s="400"/>
    </row>
    <row r="1422" spans="1:10" x14ac:dyDescent="0.35">
      <c r="A1422" s="398"/>
      <c r="B1422" s="399"/>
      <c r="C1422" s="399"/>
      <c r="D1422" s="399"/>
      <c r="E1422" s="399"/>
      <c r="F1422" s="399"/>
      <c r="G1422" s="399"/>
      <c r="H1422" s="399"/>
      <c r="I1422" s="399"/>
      <c r="J1422" s="400"/>
    </row>
    <row r="1423" spans="1:10" x14ac:dyDescent="0.35">
      <c r="A1423" s="398"/>
      <c r="B1423" s="399"/>
      <c r="C1423" s="399"/>
      <c r="D1423" s="399"/>
      <c r="E1423" s="399"/>
      <c r="F1423" s="399"/>
      <c r="G1423" s="399"/>
      <c r="H1423" s="399"/>
      <c r="I1423" s="399"/>
      <c r="J1423" s="400"/>
    </row>
    <row r="1424" spans="1:10" x14ac:dyDescent="0.35">
      <c r="A1424" s="398"/>
      <c r="B1424" s="399"/>
      <c r="C1424" s="399"/>
      <c r="D1424" s="399"/>
      <c r="E1424" s="399"/>
      <c r="F1424" s="399"/>
      <c r="G1424" s="399"/>
      <c r="H1424" s="399"/>
      <c r="I1424" s="399"/>
      <c r="J1424" s="400"/>
    </row>
    <row r="1425" spans="1:10" x14ac:dyDescent="0.35">
      <c r="A1425" s="398"/>
      <c r="B1425" s="399"/>
      <c r="C1425" s="399"/>
      <c r="D1425" s="399"/>
      <c r="E1425" s="399"/>
      <c r="F1425" s="399"/>
      <c r="G1425" s="399"/>
      <c r="H1425" s="399"/>
      <c r="I1425" s="399"/>
      <c r="J1425" s="400"/>
    </row>
    <row r="1426" spans="1:10" x14ac:dyDescent="0.35">
      <c r="A1426" s="398"/>
      <c r="B1426" s="399"/>
      <c r="C1426" s="399"/>
      <c r="D1426" s="399"/>
      <c r="E1426" s="399"/>
      <c r="F1426" s="399"/>
      <c r="G1426" s="399"/>
      <c r="H1426" s="399"/>
      <c r="I1426" s="399"/>
      <c r="J1426" s="400"/>
    </row>
    <row r="1427" spans="1:10" ht="15" thickBot="1" x14ac:dyDescent="0.4">
      <c r="A1427" s="401"/>
      <c r="B1427" s="402"/>
      <c r="C1427" s="402"/>
      <c r="D1427" s="402"/>
      <c r="E1427" s="402"/>
      <c r="F1427" s="402"/>
      <c r="G1427" s="402"/>
      <c r="H1427" s="402"/>
      <c r="I1427" s="402"/>
      <c r="J1427" s="403"/>
    </row>
    <row r="1428" spans="1:10" ht="15" thickBot="1" x14ac:dyDescent="0.4">
      <c r="A1428" s="429"/>
      <c r="B1428" s="430"/>
      <c r="C1428" s="430"/>
      <c r="D1428" s="430"/>
      <c r="E1428" s="430"/>
      <c r="F1428" s="430"/>
      <c r="G1428" s="430"/>
      <c r="H1428" s="430"/>
      <c r="I1428" s="430"/>
      <c r="J1428" s="431"/>
    </row>
    <row r="1429" spans="1:10" ht="18.5" x14ac:dyDescent="0.45">
      <c r="A1429" s="404" t="s">
        <v>409</v>
      </c>
      <c r="B1429" s="404"/>
      <c r="C1429" s="404"/>
      <c r="D1429" s="404"/>
      <c r="E1429" s="404"/>
      <c r="F1429" s="404"/>
      <c r="G1429" s="404"/>
      <c r="H1429" s="404"/>
      <c r="I1429" s="404"/>
      <c r="J1429" s="404"/>
    </row>
    <row r="1430" spans="1:10" ht="15" thickBot="1" x14ac:dyDescent="0.4">
      <c r="A1430" s="405"/>
      <c r="B1430" s="405"/>
      <c r="C1430" s="405"/>
      <c r="D1430" s="405"/>
      <c r="E1430" s="405"/>
      <c r="F1430" s="405"/>
      <c r="G1430" s="405"/>
      <c r="H1430" s="405"/>
      <c r="I1430" s="405"/>
      <c r="J1430" s="405"/>
    </row>
    <row r="1431" spans="1:10" ht="16" thickBot="1" x14ac:dyDescent="0.4">
      <c r="A1431" s="406" t="s">
        <v>183</v>
      </c>
      <c r="B1431" s="406"/>
      <c r="C1431" s="407" t="s">
        <v>434</v>
      </c>
      <c r="D1431" s="408"/>
      <c r="E1431" s="408"/>
      <c r="F1431" s="408"/>
      <c r="G1431" s="408"/>
      <c r="H1431" s="408"/>
      <c r="I1431" s="408"/>
      <c r="J1431" s="409"/>
    </row>
    <row r="1432" spans="1:10" ht="15" thickBot="1" x14ac:dyDescent="0.4">
      <c r="A1432" s="410"/>
      <c r="B1432" s="410"/>
      <c r="C1432" s="410"/>
      <c r="D1432" s="410"/>
      <c r="E1432" s="410"/>
      <c r="F1432" s="410"/>
      <c r="G1432" s="410"/>
      <c r="H1432" s="410"/>
      <c r="I1432" s="410"/>
      <c r="J1432" s="410"/>
    </row>
    <row r="1433" spans="1:10" ht="15" thickBot="1" x14ac:dyDescent="0.4">
      <c r="A1433" s="411" t="s">
        <v>68</v>
      </c>
      <c r="B1433" s="411"/>
      <c r="C1433" s="412"/>
      <c r="D1433" s="183" t="s">
        <v>46</v>
      </c>
      <c r="F1433" s="413" t="s">
        <v>69</v>
      </c>
      <c r="G1433" s="413"/>
      <c r="H1433" s="414"/>
      <c r="I1433" s="183" t="s">
        <v>49</v>
      </c>
    </row>
    <row r="1434" spans="1:10" x14ac:dyDescent="0.35">
      <c r="A1434" s="410"/>
      <c r="B1434" s="410"/>
      <c r="C1434" s="410"/>
      <c r="D1434" s="410"/>
      <c r="E1434" s="410"/>
      <c r="F1434" s="410"/>
      <c r="G1434" s="410"/>
      <c r="H1434" s="410"/>
      <c r="I1434" s="410"/>
      <c r="J1434" s="410"/>
    </row>
    <row r="1435" spans="1:10" ht="16" thickBot="1" x14ac:dyDescent="0.4">
      <c r="A1435" s="415" t="s">
        <v>184</v>
      </c>
      <c r="B1435" s="415"/>
      <c r="C1435" s="415"/>
      <c r="D1435" s="415"/>
      <c r="E1435" s="415"/>
      <c r="F1435" s="415"/>
      <c r="G1435" s="415"/>
      <c r="H1435" s="415"/>
      <c r="I1435" s="415"/>
      <c r="J1435" s="415"/>
    </row>
    <row r="1436" spans="1:10" x14ac:dyDescent="0.35">
      <c r="A1436" s="416" t="s">
        <v>435</v>
      </c>
      <c r="B1436" s="417"/>
      <c r="C1436" s="417"/>
      <c r="D1436" s="417"/>
      <c r="E1436" s="417"/>
      <c r="F1436" s="417"/>
      <c r="G1436" s="417"/>
      <c r="H1436" s="417"/>
      <c r="I1436" s="417"/>
      <c r="J1436" s="418"/>
    </row>
    <row r="1437" spans="1:10" x14ac:dyDescent="0.35">
      <c r="A1437" s="419"/>
      <c r="B1437" s="420"/>
      <c r="C1437" s="420"/>
      <c r="D1437" s="420"/>
      <c r="E1437" s="420"/>
      <c r="F1437" s="420"/>
      <c r="G1437" s="420"/>
      <c r="H1437" s="420"/>
      <c r="I1437" s="420"/>
      <c r="J1437" s="421"/>
    </row>
    <row r="1438" spans="1:10" x14ac:dyDescent="0.35">
      <c r="A1438" s="419"/>
      <c r="B1438" s="420"/>
      <c r="C1438" s="420"/>
      <c r="D1438" s="420"/>
      <c r="E1438" s="420"/>
      <c r="F1438" s="420"/>
      <c r="G1438" s="420"/>
      <c r="H1438" s="420"/>
      <c r="I1438" s="420"/>
      <c r="J1438" s="421"/>
    </row>
    <row r="1439" spans="1:10" x14ac:dyDescent="0.35">
      <c r="A1439" s="419"/>
      <c r="B1439" s="420"/>
      <c r="C1439" s="420"/>
      <c r="D1439" s="420"/>
      <c r="E1439" s="420"/>
      <c r="F1439" s="420"/>
      <c r="G1439" s="420"/>
      <c r="H1439" s="420"/>
      <c r="I1439" s="420"/>
      <c r="J1439" s="421"/>
    </row>
    <row r="1440" spans="1:10" x14ac:dyDescent="0.35">
      <c r="A1440" s="419"/>
      <c r="B1440" s="420"/>
      <c r="C1440" s="420"/>
      <c r="D1440" s="420"/>
      <c r="E1440" s="420"/>
      <c r="F1440" s="420"/>
      <c r="G1440" s="420"/>
      <c r="H1440" s="420"/>
      <c r="I1440" s="420"/>
      <c r="J1440" s="421"/>
    </row>
    <row r="1441" spans="1:10" x14ac:dyDescent="0.35">
      <c r="A1441" s="419"/>
      <c r="B1441" s="420"/>
      <c r="C1441" s="420"/>
      <c r="D1441" s="420"/>
      <c r="E1441" s="420"/>
      <c r="F1441" s="420"/>
      <c r="G1441" s="420"/>
      <c r="H1441" s="420"/>
      <c r="I1441" s="420"/>
      <c r="J1441" s="421"/>
    </row>
    <row r="1442" spans="1:10" x14ac:dyDescent="0.35">
      <c r="A1442" s="419"/>
      <c r="B1442" s="420"/>
      <c r="C1442" s="420"/>
      <c r="D1442" s="420"/>
      <c r="E1442" s="420"/>
      <c r="F1442" s="420"/>
      <c r="G1442" s="420"/>
      <c r="H1442" s="420"/>
      <c r="I1442" s="420"/>
      <c r="J1442" s="421"/>
    </row>
    <row r="1443" spans="1:10" x14ac:dyDescent="0.35">
      <c r="A1443" s="419"/>
      <c r="B1443" s="420"/>
      <c r="C1443" s="420"/>
      <c r="D1443" s="420"/>
      <c r="E1443" s="420"/>
      <c r="F1443" s="420"/>
      <c r="G1443" s="420"/>
      <c r="H1443" s="420"/>
      <c r="I1443" s="420"/>
      <c r="J1443" s="421"/>
    </row>
    <row r="1444" spans="1:10" x14ac:dyDescent="0.35">
      <c r="A1444" s="419"/>
      <c r="B1444" s="420"/>
      <c r="C1444" s="420"/>
      <c r="D1444" s="420"/>
      <c r="E1444" s="420"/>
      <c r="F1444" s="420"/>
      <c r="G1444" s="420"/>
      <c r="H1444" s="420"/>
      <c r="I1444" s="420"/>
      <c r="J1444" s="421"/>
    </row>
    <row r="1445" spans="1:10" ht="21.75" customHeight="1" thickBot="1" x14ac:dyDescent="0.4">
      <c r="A1445" s="422"/>
      <c r="B1445" s="423"/>
      <c r="C1445" s="423"/>
      <c r="D1445" s="423"/>
      <c r="E1445" s="423"/>
      <c r="F1445" s="423"/>
      <c r="G1445" s="423"/>
      <c r="H1445" s="423"/>
      <c r="I1445" s="423"/>
      <c r="J1445" s="424"/>
    </row>
    <row r="1446" spans="1:10" x14ac:dyDescent="0.35">
      <c r="A1446" s="425"/>
      <c r="B1446" s="425"/>
      <c r="C1446" s="425"/>
      <c r="D1446" s="425"/>
      <c r="E1446" s="425"/>
      <c r="F1446" s="425"/>
      <c r="G1446" s="425"/>
      <c r="H1446" s="425"/>
      <c r="I1446" s="425"/>
      <c r="J1446" s="425"/>
    </row>
    <row r="1447" spans="1:10" ht="16" thickBot="1" x14ac:dyDescent="0.4">
      <c r="A1447" s="415" t="s">
        <v>29</v>
      </c>
      <c r="B1447" s="415"/>
      <c r="C1447" s="415"/>
      <c r="D1447" s="415"/>
      <c r="E1447" s="415"/>
      <c r="F1447" s="415"/>
      <c r="G1447" s="415"/>
      <c r="H1447" s="415"/>
      <c r="I1447" s="415"/>
      <c r="J1447" s="415"/>
    </row>
    <row r="1448" spans="1:10" ht="75" customHeight="1" x14ac:dyDescent="0.35">
      <c r="A1448" s="416" t="s">
        <v>454</v>
      </c>
      <c r="B1448" s="417"/>
      <c r="C1448" s="417"/>
      <c r="D1448" s="417"/>
      <c r="E1448" s="417"/>
      <c r="F1448" s="417"/>
      <c r="G1448" s="417"/>
      <c r="H1448" s="417"/>
      <c r="I1448" s="417"/>
      <c r="J1448" s="418"/>
    </row>
    <row r="1449" spans="1:10" ht="75" customHeight="1" x14ac:dyDescent="0.35">
      <c r="A1449" s="419"/>
      <c r="B1449" s="420"/>
      <c r="C1449" s="420"/>
      <c r="D1449" s="420"/>
      <c r="E1449" s="420"/>
      <c r="F1449" s="420"/>
      <c r="G1449" s="420"/>
      <c r="H1449" s="420"/>
      <c r="I1449" s="420"/>
      <c r="J1449" s="421"/>
    </row>
    <row r="1450" spans="1:10" ht="75" customHeight="1" x14ac:dyDescent="0.35">
      <c r="A1450" s="419"/>
      <c r="B1450" s="420"/>
      <c r="C1450" s="420"/>
      <c r="D1450" s="420"/>
      <c r="E1450" s="420"/>
      <c r="F1450" s="420"/>
      <c r="G1450" s="420"/>
      <c r="H1450" s="420"/>
      <c r="I1450" s="420"/>
      <c r="J1450" s="421"/>
    </row>
    <row r="1451" spans="1:10" ht="75" customHeight="1" x14ac:dyDescent="0.35">
      <c r="A1451" s="419"/>
      <c r="B1451" s="420"/>
      <c r="C1451" s="420"/>
      <c r="D1451" s="420"/>
      <c r="E1451" s="420"/>
      <c r="F1451" s="420"/>
      <c r="G1451" s="420"/>
      <c r="H1451" s="420"/>
      <c r="I1451" s="420"/>
      <c r="J1451" s="421"/>
    </row>
    <row r="1452" spans="1:10" ht="12" customHeight="1" thickBot="1" x14ac:dyDescent="0.4">
      <c r="A1452" s="422"/>
      <c r="B1452" s="423"/>
      <c r="C1452" s="423"/>
      <c r="D1452" s="423"/>
      <c r="E1452" s="423"/>
      <c r="F1452" s="423"/>
      <c r="G1452" s="423"/>
      <c r="H1452" s="423"/>
      <c r="I1452" s="423"/>
      <c r="J1452" s="424"/>
    </row>
    <row r="1453" spans="1:10" x14ac:dyDescent="0.35">
      <c r="A1453" s="425"/>
      <c r="B1453" s="425"/>
      <c r="C1453" s="425"/>
      <c r="D1453" s="425"/>
      <c r="E1453" s="425"/>
      <c r="F1453" s="425"/>
      <c r="G1453" s="425"/>
      <c r="H1453" s="425"/>
      <c r="I1453" s="425"/>
      <c r="J1453" s="425"/>
    </row>
    <row r="1454" spans="1:10" ht="16" thickBot="1" x14ac:dyDescent="0.4">
      <c r="A1454" s="415" t="s">
        <v>27</v>
      </c>
      <c r="B1454" s="415"/>
      <c r="C1454" s="415"/>
      <c r="D1454" s="415"/>
      <c r="E1454" s="415"/>
      <c r="F1454" s="415"/>
      <c r="G1454" s="415"/>
      <c r="H1454" s="415"/>
      <c r="I1454" s="415"/>
      <c r="J1454" s="415"/>
    </row>
    <row r="1455" spans="1:10" ht="15" thickBot="1" x14ac:dyDescent="0.4">
      <c r="A1455" s="426" t="s">
        <v>302</v>
      </c>
      <c r="B1455" s="427"/>
      <c r="C1455" s="427"/>
      <c r="D1455" s="427"/>
      <c r="E1455" s="427"/>
      <c r="F1455" s="427"/>
      <c r="G1455" s="427"/>
      <c r="H1455" s="427"/>
      <c r="I1455" s="427"/>
      <c r="J1455" s="428"/>
    </row>
    <row r="1456" spans="1:10" x14ac:dyDescent="0.35">
      <c r="A1456" s="425"/>
      <c r="B1456" s="425"/>
      <c r="C1456" s="425"/>
      <c r="D1456" s="425"/>
      <c r="E1456" s="425"/>
      <c r="F1456" s="425"/>
      <c r="G1456" s="425"/>
      <c r="H1456" s="425"/>
      <c r="I1456" s="425"/>
      <c r="J1456" s="425"/>
    </row>
    <row r="1457" spans="1:10" ht="16" thickBot="1" x14ac:dyDescent="0.4">
      <c r="A1457" s="394" t="s">
        <v>185</v>
      </c>
      <c r="B1457" s="394"/>
      <c r="C1457" s="394"/>
      <c r="D1457" s="394"/>
      <c r="E1457" s="394"/>
      <c r="F1457" s="394"/>
      <c r="G1457" s="394"/>
      <c r="H1457" s="394"/>
      <c r="I1457" s="394"/>
      <c r="J1457" s="394"/>
    </row>
    <row r="1458" spans="1:10" x14ac:dyDescent="0.35">
      <c r="A1458" s="395" t="s">
        <v>313</v>
      </c>
      <c r="B1458" s="396"/>
      <c r="C1458" s="396"/>
      <c r="D1458" s="396"/>
      <c r="E1458" s="396"/>
      <c r="F1458" s="396"/>
      <c r="G1458" s="396"/>
      <c r="H1458" s="396"/>
      <c r="I1458" s="396"/>
      <c r="J1458" s="397"/>
    </row>
    <row r="1459" spans="1:10" x14ac:dyDescent="0.35">
      <c r="A1459" s="398"/>
      <c r="B1459" s="399"/>
      <c r="C1459" s="399"/>
      <c r="D1459" s="399"/>
      <c r="E1459" s="399"/>
      <c r="F1459" s="399"/>
      <c r="G1459" s="399"/>
      <c r="H1459" s="399"/>
      <c r="I1459" s="399"/>
      <c r="J1459" s="400"/>
    </row>
    <row r="1460" spans="1:10" x14ac:dyDescent="0.35">
      <c r="A1460" s="398"/>
      <c r="B1460" s="399"/>
      <c r="C1460" s="399"/>
      <c r="D1460" s="399"/>
      <c r="E1460" s="399"/>
      <c r="F1460" s="399"/>
      <c r="G1460" s="399"/>
      <c r="H1460" s="399"/>
      <c r="I1460" s="399"/>
      <c r="J1460" s="400"/>
    </row>
    <row r="1461" spans="1:10" x14ac:dyDescent="0.35">
      <c r="A1461" s="398"/>
      <c r="B1461" s="399"/>
      <c r="C1461" s="399"/>
      <c r="D1461" s="399"/>
      <c r="E1461" s="399"/>
      <c r="F1461" s="399"/>
      <c r="G1461" s="399"/>
      <c r="H1461" s="399"/>
      <c r="I1461" s="399"/>
      <c r="J1461" s="400"/>
    </row>
    <row r="1462" spans="1:10" x14ac:dyDescent="0.35">
      <c r="A1462" s="398"/>
      <c r="B1462" s="399"/>
      <c r="C1462" s="399"/>
      <c r="D1462" s="399"/>
      <c r="E1462" s="399"/>
      <c r="F1462" s="399"/>
      <c r="G1462" s="399"/>
      <c r="H1462" s="399"/>
      <c r="I1462" s="399"/>
      <c r="J1462" s="400"/>
    </row>
    <row r="1463" spans="1:10" x14ac:dyDescent="0.35">
      <c r="A1463" s="398"/>
      <c r="B1463" s="399"/>
      <c r="C1463" s="399"/>
      <c r="D1463" s="399"/>
      <c r="E1463" s="399"/>
      <c r="F1463" s="399"/>
      <c r="G1463" s="399"/>
      <c r="H1463" s="399"/>
      <c r="I1463" s="399"/>
      <c r="J1463" s="400"/>
    </row>
    <row r="1464" spans="1:10" x14ac:dyDescent="0.35">
      <c r="A1464" s="398"/>
      <c r="B1464" s="399"/>
      <c r="C1464" s="399"/>
      <c r="D1464" s="399"/>
      <c r="E1464" s="399"/>
      <c r="F1464" s="399"/>
      <c r="G1464" s="399"/>
      <c r="H1464" s="399"/>
      <c r="I1464" s="399"/>
      <c r="J1464" s="400"/>
    </row>
    <row r="1465" spans="1:10" x14ac:dyDescent="0.35">
      <c r="A1465" s="398"/>
      <c r="B1465" s="399"/>
      <c r="C1465" s="399"/>
      <c r="D1465" s="399"/>
      <c r="E1465" s="399"/>
      <c r="F1465" s="399"/>
      <c r="G1465" s="399"/>
      <c r="H1465" s="399"/>
      <c r="I1465" s="399"/>
      <c r="J1465" s="400"/>
    </row>
    <row r="1466" spans="1:10" x14ac:dyDescent="0.35">
      <c r="A1466" s="398"/>
      <c r="B1466" s="399"/>
      <c r="C1466" s="399"/>
      <c r="D1466" s="399"/>
      <c r="E1466" s="399"/>
      <c r="F1466" s="399"/>
      <c r="G1466" s="399"/>
      <c r="H1466" s="399"/>
      <c r="I1466" s="399"/>
      <c r="J1466" s="400"/>
    </row>
    <row r="1467" spans="1:10" x14ac:dyDescent="0.35">
      <c r="A1467" s="398"/>
      <c r="B1467" s="399"/>
      <c r="C1467" s="399"/>
      <c r="D1467" s="399"/>
      <c r="E1467" s="399"/>
      <c r="F1467" s="399"/>
      <c r="G1467" s="399"/>
      <c r="H1467" s="399"/>
      <c r="I1467" s="399"/>
      <c r="J1467" s="400"/>
    </row>
    <row r="1468" spans="1:10" x14ac:dyDescent="0.35">
      <c r="A1468" s="398"/>
      <c r="B1468" s="399"/>
      <c r="C1468" s="399"/>
      <c r="D1468" s="399"/>
      <c r="E1468" s="399"/>
      <c r="F1468" s="399"/>
      <c r="G1468" s="399"/>
      <c r="H1468" s="399"/>
      <c r="I1468" s="399"/>
      <c r="J1468" s="400"/>
    </row>
    <row r="1469" spans="1:10" ht="15" thickBot="1" x14ac:dyDescent="0.4">
      <c r="A1469" s="401"/>
      <c r="B1469" s="402"/>
      <c r="C1469" s="402"/>
      <c r="D1469" s="402"/>
      <c r="E1469" s="402"/>
      <c r="F1469" s="402"/>
      <c r="G1469" s="402"/>
      <c r="H1469" s="402"/>
      <c r="I1469" s="402"/>
      <c r="J1469" s="403"/>
    </row>
    <row r="1470" spans="1:10" ht="15" thickBot="1" x14ac:dyDescent="0.4">
      <c r="A1470" s="429"/>
      <c r="B1470" s="430"/>
      <c r="C1470" s="430"/>
      <c r="D1470" s="430"/>
      <c r="E1470" s="430"/>
      <c r="F1470" s="430"/>
      <c r="G1470" s="430"/>
      <c r="H1470" s="430"/>
      <c r="I1470" s="430"/>
      <c r="J1470" s="431"/>
    </row>
    <row r="1471" spans="1:10" ht="18.5" x14ac:dyDescent="0.45">
      <c r="A1471" s="404" t="s">
        <v>408</v>
      </c>
      <c r="B1471" s="404"/>
      <c r="C1471" s="404"/>
      <c r="D1471" s="404"/>
      <c r="E1471" s="404"/>
      <c r="F1471" s="404"/>
      <c r="G1471" s="404"/>
      <c r="H1471" s="404"/>
      <c r="I1471" s="404"/>
      <c r="J1471" s="404"/>
    </row>
    <row r="1472" spans="1:10" ht="15" thickBot="1" x14ac:dyDescent="0.4">
      <c r="A1472" s="405"/>
      <c r="B1472" s="405"/>
      <c r="C1472" s="405"/>
      <c r="D1472" s="405"/>
      <c r="E1472" s="405"/>
      <c r="F1472" s="405"/>
      <c r="G1472" s="405"/>
      <c r="H1472" s="405"/>
      <c r="I1472" s="405"/>
      <c r="J1472" s="405"/>
    </row>
    <row r="1473" spans="1:10" ht="16" thickBot="1" x14ac:dyDescent="0.4">
      <c r="A1473" s="406" t="s">
        <v>183</v>
      </c>
      <c r="B1473" s="406"/>
      <c r="C1473" s="407" t="s">
        <v>437</v>
      </c>
      <c r="D1473" s="408"/>
      <c r="E1473" s="408"/>
      <c r="F1473" s="408"/>
      <c r="G1473" s="408"/>
      <c r="H1473" s="408"/>
      <c r="I1473" s="408"/>
      <c r="J1473" s="409"/>
    </row>
    <row r="1474" spans="1:10" ht="15" thickBot="1" x14ac:dyDescent="0.4">
      <c r="A1474" s="410"/>
      <c r="B1474" s="410"/>
      <c r="C1474" s="410"/>
      <c r="D1474" s="410"/>
      <c r="E1474" s="410"/>
      <c r="F1474" s="410"/>
      <c r="G1474" s="410"/>
      <c r="H1474" s="410"/>
      <c r="I1474" s="410"/>
      <c r="J1474" s="410"/>
    </row>
    <row r="1475" spans="1:10" ht="15" thickBot="1" x14ac:dyDescent="0.4">
      <c r="A1475" s="411" t="s">
        <v>68</v>
      </c>
      <c r="B1475" s="411"/>
      <c r="C1475" s="412"/>
      <c r="D1475" s="183" t="s">
        <v>46</v>
      </c>
      <c r="F1475" s="413" t="s">
        <v>69</v>
      </c>
      <c r="G1475" s="413"/>
      <c r="H1475" s="414"/>
      <c r="I1475" s="183" t="s">
        <v>49</v>
      </c>
    </row>
    <row r="1476" spans="1:10" x14ac:dyDescent="0.35">
      <c r="A1476" s="410"/>
      <c r="B1476" s="410"/>
      <c r="C1476" s="410"/>
      <c r="D1476" s="410"/>
      <c r="E1476" s="410"/>
      <c r="F1476" s="410"/>
      <c r="G1476" s="410"/>
      <c r="H1476" s="410"/>
      <c r="I1476" s="410"/>
      <c r="J1476" s="410"/>
    </row>
    <row r="1477" spans="1:10" ht="16" thickBot="1" x14ac:dyDescent="0.4">
      <c r="A1477" s="415" t="s">
        <v>184</v>
      </c>
      <c r="B1477" s="415"/>
      <c r="C1477" s="415"/>
      <c r="D1477" s="415"/>
      <c r="E1477" s="415"/>
      <c r="F1477" s="415"/>
      <c r="G1477" s="415"/>
      <c r="H1477" s="415"/>
      <c r="I1477" s="415"/>
      <c r="J1477" s="415"/>
    </row>
    <row r="1478" spans="1:10" x14ac:dyDescent="0.35">
      <c r="A1478" s="416" t="s">
        <v>455</v>
      </c>
      <c r="B1478" s="417"/>
      <c r="C1478" s="417"/>
      <c r="D1478" s="417"/>
      <c r="E1478" s="417"/>
      <c r="F1478" s="417"/>
      <c r="G1478" s="417"/>
      <c r="H1478" s="417"/>
      <c r="I1478" s="417"/>
      <c r="J1478" s="418"/>
    </row>
    <row r="1479" spans="1:10" x14ac:dyDescent="0.35">
      <c r="A1479" s="419"/>
      <c r="B1479" s="420"/>
      <c r="C1479" s="420"/>
      <c r="D1479" s="420"/>
      <c r="E1479" s="420"/>
      <c r="F1479" s="420"/>
      <c r="G1479" s="420"/>
      <c r="H1479" s="420"/>
      <c r="I1479" s="420"/>
      <c r="J1479" s="421"/>
    </row>
    <row r="1480" spans="1:10" x14ac:dyDescent="0.35">
      <c r="A1480" s="419"/>
      <c r="B1480" s="420"/>
      <c r="C1480" s="420"/>
      <c r="D1480" s="420"/>
      <c r="E1480" s="420"/>
      <c r="F1480" s="420"/>
      <c r="G1480" s="420"/>
      <c r="H1480" s="420"/>
      <c r="I1480" s="420"/>
      <c r="J1480" s="421"/>
    </row>
    <row r="1481" spans="1:10" x14ac:dyDescent="0.35">
      <c r="A1481" s="419"/>
      <c r="B1481" s="420"/>
      <c r="C1481" s="420"/>
      <c r="D1481" s="420"/>
      <c r="E1481" s="420"/>
      <c r="F1481" s="420"/>
      <c r="G1481" s="420"/>
      <c r="H1481" s="420"/>
      <c r="I1481" s="420"/>
      <c r="J1481" s="421"/>
    </row>
    <row r="1482" spans="1:10" x14ac:dyDescent="0.35">
      <c r="A1482" s="419"/>
      <c r="B1482" s="420"/>
      <c r="C1482" s="420"/>
      <c r="D1482" s="420"/>
      <c r="E1482" s="420"/>
      <c r="F1482" s="420"/>
      <c r="G1482" s="420"/>
      <c r="H1482" s="420"/>
      <c r="I1482" s="420"/>
      <c r="J1482" s="421"/>
    </row>
    <row r="1483" spans="1:10" x14ac:dyDescent="0.35">
      <c r="A1483" s="419"/>
      <c r="B1483" s="420"/>
      <c r="C1483" s="420"/>
      <c r="D1483" s="420"/>
      <c r="E1483" s="420"/>
      <c r="F1483" s="420"/>
      <c r="G1483" s="420"/>
      <c r="H1483" s="420"/>
      <c r="I1483" s="420"/>
      <c r="J1483" s="421"/>
    </row>
    <row r="1484" spans="1:10" x14ac:dyDescent="0.35">
      <c r="A1484" s="419"/>
      <c r="B1484" s="420"/>
      <c r="C1484" s="420"/>
      <c r="D1484" s="420"/>
      <c r="E1484" s="420"/>
      <c r="F1484" s="420"/>
      <c r="G1484" s="420"/>
      <c r="H1484" s="420"/>
      <c r="I1484" s="420"/>
      <c r="J1484" s="421"/>
    </row>
    <row r="1485" spans="1:10" x14ac:dyDescent="0.35">
      <c r="A1485" s="419"/>
      <c r="B1485" s="420"/>
      <c r="C1485" s="420"/>
      <c r="D1485" s="420"/>
      <c r="E1485" s="420"/>
      <c r="F1485" s="420"/>
      <c r="G1485" s="420"/>
      <c r="H1485" s="420"/>
      <c r="I1485" s="420"/>
      <c r="J1485" s="421"/>
    </row>
    <row r="1486" spans="1:10" x14ac:dyDescent="0.35">
      <c r="A1486" s="419"/>
      <c r="B1486" s="420"/>
      <c r="C1486" s="420"/>
      <c r="D1486" s="420"/>
      <c r="E1486" s="420"/>
      <c r="F1486" s="420"/>
      <c r="G1486" s="420"/>
      <c r="H1486" s="420"/>
      <c r="I1486" s="420"/>
      <c r="J1486" s="421"/>
    </row>
    <row r="1487" spans="1:10" ht="15" thickBot="1" x14ac:dyDescent="0.4">
      <c r="A1487" s="422"/>
      <c r="B1487" s="423"/>
      <c r="C1487" s="423"/>
      <c r="D1487" s="423"/>
      <c r="E1487" s="423"/>
      <c r="F1487" s="423"/>
      <c r="G1487" s="423"/>
      <c r="H1487" s="423"/>
      <c r="I1487" s="423"/>
      <c r="J1487" s="424"/>
    </row>
    <row r="1488" spans="1:10" x14ac:dyDescent="0.35">
      <c r="A1488" s="425"/>
      <c r="B1488" s="425"/>
      <c r="C1488" s="425"/>
      <c r="D1488" s="425"/>
      <c r="E1488" s="425"/>
      <c r="F1488" s="425"/>
      <c r="G1488" s="425"/>
      <c r="H1488" s="425"/>
      <c r="I1488" s="425"/>
      <c r="J1488" s="425"/>
    </row>
    <row r="1489" spans="1:10" ht="16" thickBot="1" x14ac:dyDescent="0.4">
      <c r="A1489" s="415" t="s">
        <v>29</v>
      </c>
      <c r="B1489" s="415"/>
      <c r="C1489" s="415"/>
      <c r="D1489" s="415"/>
      <c r="E1489" s="415"/>
      <c r="F1489" s="415"/>
      <c r="G1489" s="415"/>
      <c r="H1489" s="415"/>
      <c r="I1489" s="415"/>
      <c r="J1489" s="415"/>
    </row>
    <row r="1490" spans="1:10" x14ac:dyDescent="0.35">
      <c r="A1490" s="416" t="s">
        <v>438</v>
      </c>
      <c r="B1490" s="417"/>
      <c r="C1490" s="417"/>
      <c r="D1490" s="417"/>
      <c r="E1490" s="417"/>
      <c r="F1490" s="417"/>
      <c r="G1490" s="417"/>
      <c r="H1490" s="417"/>
      <c r="I1490" s="417"/>
      <c r="J1490" s="418"/>
    </row>
    <row r="1491" spans="1:10" x14ac:dyDescent="0.35">
      <c r="A1491" s="419"/>
      <c r="B1491" s="420"/>
      <c r="C1491" s="420"/>
      <c r="D1491" s="420"/>
      <c r="E1491" s="420"/>
      <c r="F1491" s="420"/>
      <c r="G1491" s="420"/>
      <c r="H1491" s="420"/>
      <c r="I1491" s="420"/>
      <c r="J1491" s="421"/>
    </row>
    <row r="1492" spans="1:10" x14ac:dyDescent="0.35">
      <c r="A1492" s="419"/>
      <c r="B1492" s="420"/>
      <c r="C1492" s="420"/>
      <c r="D1492" s="420"/>
      <c r="E1492" s="420"/>
      <c r="F1492" s="420"/>
      <c r="G1492" s="420"/>
      <c r="H1492" s="420"/>
      <c r="I1492" s="420"/>
      <c r="J1492" s="421"/>
    </row>
    <row r="1493" spans="1:10" x14ac:dyDescent="0.35">
      <c r="A1493" s="419"/>
      <c r="B1493" s="420"/>
      <c r="C1493" s="420"/>
      <c r="D1493" s="420"/>
      <c r="E1493" s="420"/>
      <c r="F1493" s="420"/>
      <c r="G1493" s="420"/>
      <c r="H1493" s="420"/>
      <c r="I1493" s="420"/>
      <c r="J1493" s="421"/>
    </row>
    <row r="1494" spans="1:10" ht="15" thickBot="1" x14ac:dyDescent="0.4">
      <c r="A1494" s="422"/>
      <c r="B1494" s="423"/>
      <c r="C1494" s="423"/>
      <c r="D1494" s="423"/>
      <c r="E1494" s="423"/>
      <c r="F1494" s="423"/>
      <c r="G1494" s="423"/>
      <c r="H1494" s="423"/>
      <c r="I1494" s="423"/>
      <c r="J1494" s="424"/>
    </row>
    <row r="1495" spans="1:10" x14ac:dyDescent="0.35">
      <c r="A1495" s="425"/>
      <c r="B1495" s="425"/>
      <c r="C1495" s="425"/>
      <c r="D1495" s="425"/>
      <c r="E1495" s="425"/>
      <c r="F1495" s="425"/>
      <c r="G1495" s="425"/>
      <c r="H1495" s="425"/>
      <c r="I1495" s="425"/>
      <c r="J1495" s="425"/>
    </row>
    <row r="1496" spans="1:10" ht="16" thickBot="1" x14ac:dyDescent="0.4">
      <c r="A1496" s="415" t="s">
        <v>27</v>
      </c>
      <c r="B1496" s="415"/>
      <c r="C1496" s="415"/>
      <c r="D1496" s="415"/>
      <c r="E1496" s="415"/>
      <c r="F1496" s="415"/>
      <c r="G1496" s="415"/>
      <c r="H1496" s="415"/>
      <c r="I1496" s="415"/>
      <c r="J1496" s="415"/>
    </row>
    <row r="1497" spans="1:10" ht="15" thickBot="1" x14ac:dyDescent="0.4">
      <c r="A1497" s="426" t="s">
        <v>274</v>
      </c>
      <c r="B1497" s="427"/>
      <c r="C1497" s="427"/>
      <c r="D1497" s="427"/>
      <c r="E1497" s="427"/>
      <c r="F1497" s="427"/>
      <c r="G1497" s="427"/>
      <c r="H1497" s="427"/>
      <c r="I1497" s="427"/>
      <c r="J1497" s="428"/>
    </row>
    <row r="1498" spans="1:10" x14ac:dyDescent="0.35">
      <c r="A1498" s="425"/>
      <c r="B1498" s="425"/>
      <c r="C1498" s="425"/>
      <c r="D1498" s="425"/>
      <c r="E1498" s="425"/>
      <c r="F1498" s="425"/>
      <c r="G1498" s="425"/>
      <c r="H1498" s="425"/>
      <c r="I1498" s="425"/>
      <c r="J1498" s="425"/>
    </row>
    <row r="1499" spans="1:10" ht="16" thickBot="1" x14ac:dyDescent="0.4">
      <c r="A1499" s="394" t="s">
        <v>185</v>
      </c>
      <c r="B1499" s="394"/>
      <c r="C1499" s="394"/>
      <c r="D1499" s="394"/>
      <c r="E1499" s="394"/>
      <c r="F1499" s="394"/>
      <c r="G1499" s="394"/>
      <c r="H1499" s="394"/>
      <c r="I1499" s="394"/>
      <c r="J1499" s="394"/>
    </row>
    <row r="1500" spans="1:10" x14ac:dyDescent="0.35">
      <c r="A1500" s="395" t="s">
        <v>456</v>
      </c>
      <c r="B1500" s="396"/>
      <c r="C1500" s="396"/>
      <c r="D1500" s="396"/>
      <c r="E1500" s="396"/>
      <c r="F1500" s="396"/>
      <c r="G1500" s="396"/>
      <c r="H1500" s="396"/>
      <c r="I1500" s="396"/>
      <c r="J1500" s="397"/>
    </row>
    <row r="1501" spans="1:10" x14ac:dyDescent="0.35">
      <c r="A1501" s="398"/>
      <c r="B1501" s="399"/>
      <c r="C1501" s="399"/>
      <c r="D1501" s="399"/>
      <c r="E1501" s="399"/>
      <c r="F1501" s="399"/>
      <c r="G1501" s="399"/>
      <c r="H1501" s="399"/>
      <c r="I1501" s="399"/>
      <c r="J1501" s="400"/>
    </row>
    <row r="1502" spans="1:10" x14ac:dyDescent="0.35">
      <c r="A1502" s="398"/>
      <c r="B1502" s="399"/>
      <c r="C1502" s="399"/>
      <c r="D1502" s="399"/>
      <c r="E1502" s="399"/>
      <c r="F1502" s="399"/>
      <c r="G1502" s="399"/>
      <c r="H1502" s="399"/>
      <c r="I1502" s="399"/>
      <c r="J1502" s="400"/>
    </row>
    <row r="1503" spans="1:10" x14ac:dyDescent="0.35">
      <c r="A1503" s="398"/>
      <c r="B1503" s="399"/>
      <c r="C1503" s="399"/>
      <c r="D1503" s="399"/>
      <c r="E1503" s="399"/>
      <c r="F1503" s="399"/>
      <c r="G1503" s="399"/>
      <c r="H1503" s="399"/>
      <c r="I1503" s="399"/>
      <c r="J1503" s="400"/>
    </row>
    <row r="1504" spans="1:10" x14ac:dyDescent="0.35">
      <c r="A1504" s="398"/>
      <c r="B1504" s="399"/>
      <c r="C1504" s="399"/>
      <c r="D1504" s="399"/>
      <c r="E1504" s="399"/>
      <c r="F1504" s="399"/>
      <c r="G1504" s="399"/>
      <c r="H1504" s="399"/>
      <c r="I1504" s="399"/>
      <c r="J1504" s="400"/>
    </row>
    <row r="1505" spans="1:10" x14ac:dyDescent="0.35">
      <c r="A1505" s="398"/>
      <c r="B1505" s="399"/>
      <c r="C1505" s="399"/>
      <c r="D1505" s="399"/>
      <c r="E1505" s="399"/>
      <c r="F1505" s="399"/>
      <c r="G1505" s="399"/>
      <c r="H1505" s="399"/>
      <c r="I1505" s="399"/>
      <c r="J1505" s="400"/>
    </row>
    <row r="1506" spans="1:10" x14ac:dyDescent="0.35">
      <c r="A1506" s="398"/>
      <c r="B1506" s="399"/>
      <c r="C1506" s="399"/>
      <c r="D1506" s="399"/>
      <c r="E1506" s="399"/>
      <c r="F1506" s="399"/>
      <c r="G1506" s="399"/>
      <c r="H1506" s="399"/>
      <c r="I1506" s="399"/>
      <c r="J1506" s="400"/>
    </row>
    <row r="1507" spans="1:10" x14ac:dyDescent="0.35">
      <c r="A1507" s="398"/>
      <c r="B1507" s="399"/>
      <c r="C1507" s="399"/>
      <c r="D1507" s="399"/>
      <c r="E1507" s="399"/>
      <c r="F1507" s="399"/>
      <c r="G1507" s="399"/>
      <c r="H1507" s="399"/>
      <c r="I1507" s="399"/>
      <c r="J1507" s="400"/>
    </row>
    <row r="1508" spans="1:10" x14ac:dyDescent="0.35">
      <c r="A1508" s="398"/>
      <c r="B1508" s="399"/>
      <c r="C1508" s="399"/>
      <c r="D1508" s="399"/>
      <c r="E1508" s="399"/>
      <c r="F1508" s="399"/>
      <c r="G1508" s="399"/>
      <c r="H1508" s="399"/>
      <c r="I1508" s="399"/>
      <c r="J1508" s="400"/>
    </row>
    <row r="1509" spans="1:10" x14ac:dyDescent="0.35">
      <c r="A1509" s="398"/>
      <c r="B1509" s="399"/>
      <c r="C1509" s="399"/>
      <c r="D1509" s="399"/>
      <c r="E1509" s="399"/>
      <c r="F1509" s="399"/>
      <c r="G1509" s="399"/>
      <c r="H1509" s="399"/>
      <c r="I1509" s="399"/>
      <c r="J1509" s="400"/>
    </row>
    <row r="1510" spans="1:10" x14ac:dyDescent="0.35">
      <c r="A1510" s="398"/>
      <c r="B1510" s="399"/>
      <c r="C1510" s="399"/>
      <c r="D1510" s="399"/>
      <c r="E1510" s="399"/>
      <c r="F1510" s="399"/>
      <c r="G1510" s="399"/>
      <c r="H1510" s="399"/>
      <c r="I1510" s="399"/>
      <c r="J1510" s="400"/>
    </row>
    <row r="1511" spans="1:10" ht="15" thickBot="1" x14ac:dyDescent="0.4">
      <c r="A1511" s="401"/>
      <c r="B1511" s="402"/>
      <c r="C1511" s="402"/>
      <c r="D1511" s="402"/>
      <c r="E1511" s="402"/>
      <c r="F1511" s="402"/>
      <c r="G1511" s="402"/>
      <c r="H1511" s="402"/>
      <c r="I1511" s="402"/>
      <c r="J1511" s="403"/>
    </row>
    <row r="1512" spans="1:10" ht="15" thickBot="1" x14ac:dyDescent="0.4">
      <c r="A1512" s="429"/>
      <c r="B1512" s="430"/>
      <c r="C1512" s="430"/>
      <c r="D1512" s="430"/>
      <c r="E1512" s="430"/>
      <c r="F1512" s="430"/>
      <c r="G1512" s="430"/>
      <c r="H1512" s="430"/>
      <c r="I1512" s="430"/>
      <c r="J1512" s="431"/>
    </row>
    <row r="1513" spans="1:10" ht="18.5" x14ac:dyDescent="0.45">
      <c r="A1513" s="404" t="s">
        <v>441</v>
      </c>
      <c r="B1513" s="404"/>
      <c r="C1513" s="404"/>
      <c r="D1513" s="404"/>
      <c r="E1513" s="404"/>
      <c r="F1513" s="404"/>
      <c r="G1513" s="404"/>
      <c r="H1513" s="404"/>
      <c r="I1513" s="404"/>
      <c r="J1513" s="404"/>
    </row>
    <row r="1514" spans="1:10" ht="15" thickBot="1" x14ac:dyDescent="0.4">
      <c r="A1514" s="405"/>
      <c r="B1514" s="405"/>
      <c r="C1514" s="405"/>
      <c r="D1514" s="405"/>
      <c r="E1514" s="405"/>
      <c r="F1514" s="405"/>
      <c r="G1514" s="405"/>
      <c r="H1514" s="405"/>
      <c r="I1514" s="405"/>
      <c r="J1514" s="405"/>
    </row>
    <row r="1515" spans="1:10" ht="16" thickBot="1" x14ac:dyDescent="0.4">
      <c r="A1515" s="406" t="s">
        <v>183</v>
      </c>
      <c r="B1515" s="406"/>
      <c r="C1515" s="407" t="s">
        <v>442</v>
      </c>
      <c r="D1515" s="408"/>
      <c r="E1515" s="408"/>
      <c r="F1515" s="408"/>
      <c r="G1515" s="408"/>
      <c r="H1515" s="408"/>
      <c r="I1515" s="408"/>
      <c r="J1515" s="409"/>
    </row>
    <row r="1516" spans="1:10" ht="15" thickBot="1" x14ac:dyDescent="0.4">
      <c r="A1516" s="410"/>
      <c r="B1516" s="410"/>
      <c r="C1516" s="410"/>
      <c r="D1516" s="410"/>
      <c r="E1516" s="410"/>
      <c r="F1516" s="410"/>
      <c r="G1516" s="410"/>
      <c r="H1516" s="410"/>
      <c r="I1516" s="410"/>
      <c r="J1516" s="410"/>
    </row>
    <row r="1517" spans="1:10" ht="15" thickBot="1" x14ac:dyDescent="0.4">
      <c r="A1517" s="411" t="s">
        <v>68</v>
      </c>
      <c r="B1517" s="411"/>
      <c r="C1517" s="412"/>
      <c r="D1517" s="183" t="s">
        <v>46</v>
      </c>
      <c r="F1517" s="413" t="s">
        <v>69</v>
      </c>
      <c r="G1517" s="413"/>
      <c r="H1517" s="414"/>
      <c r="I1517" s="183" t="s">
        <v>49</v>
      </c>
    </row>
    <row r="1518" spans="1:10" x14ac:dyDescent="0.35">
      <c r="A1518" s="410"/>
      <c r="B1518" s="410"/>
      <c r="C1518" s="410"/>
      <c r="D1518" s="410"/>
      <c r="E1518" s="410"/>
      <c r="F1518" s="410"/>
      <c r="G1518" s="410"/>
      <c r="H1518" s="410"/>
      <c r="I1518" s="410"/>
      <c r="J1518" s="410"/>
    </row>
    <row r="1519" spans="1:10" ht="16" thickBot="1" x14ac:dyDescent="0.4">
      <c r="A1519" s="415" t="s">
        <v>184</v>
      </c>
      <c r="B1519" s="415"/>
      <c r="C1519" s="415"/>
      <c r="D1519" s="415"/>
      <c r="E1519" s="415"/>
      <c r="F1519" s="415"/>
      <c r="G1519" s="415"/>
      <c r="H1519" s="415"/>
      <c r="I1519" s="415"/>
      <c r="J1519" s="415"/>
    </row>
    <row r="1520" spans="1:10" x14ac:dyDescent="0.35">
      <c r="A1520" s="416" t="s">
        <v>457</v>
      </c>
      <c r="B1520" s="417"/>
      <c r="C1520" s="417"/>
      <c r="D1520" s="417"/>
      <c r="E1520" s="417"/>
      <c r="F1520" s="417"/>
      <c r="G1520" s="417"/>
      <c r="H1520" s="417"/>
      <c r="I1520" s="417"/>
      <c r="J1520" s="418"/>
    </row>
    <row r="1521" spans="1:10" x14ac:dyDescent="0.35">
      <c r="A1521" s="419"/>
      <c r="B1521" s="420"/>
      <c r="C1521" s="420"/>
      <c r="D1521" s="420"/>
      <c r="E1521" s="420"/>
      <c r="F1521" s="420"/>
      <c r="G1521" s="420"/>
      <c r="H1521" s="420"/>
      <c r="I1521" s="420"/>
      <c r="J1521" s="421"/>
    </row>
    <row r="1522" spans="1:10" x14ac:dyDescent="0.35">
      <c r="A1522" s="419"/>
      <c r="B1522" s="420"/>
      <c r="C1522" s="420"/>
      <c r="D1522" s="420"/>
      <c r="E1522" s="420"/>
      <c r="F1522" s="420"/>
      <c r="G1522" s="420"/>
      <c r="H1522" s="420"/>
      <c r="I1522" s="420"/>
      <c r="J1522" s="421"/>
    </row>
    <row r="1523" spans="1:10" x14ac:dyDescent="0.35">
      <c r="A1523" s="419"/>
      <c r="B1523" s="420"/>
      <c r="C1523" s="420"/>
      <c r="D1523" s="420"/>
      <c r="E1523" s="420"/>
      <c r="F1523" s="420"/>
      <c r="G1523" s="420"/>
      <c r="H1523" s="420"/>
      <c r="I1523" s="420"/>
      <c r="J1523" s="421"/>
    </row>
    <row r="1524" spans="1:10" x14ac:dyDescent="0.35">
      <c r="A1524" s="419"/>
      <c r="B1524" s="420"/>
      <c r="C1524" s="420"/>
      <c r="D1524" s="420"/>
      <c r="E1524" s="420"/>
      <c r="F1524" s="420"/>
      <c r="G1524" s="420"/>
      <c r="H1524" s="420"/>
      <c r="I1524" s="420"/>
      <c r="J1524" s="421"/>
    </row>
    <row r="1525" spans="1:10" x14ac:dyDescent="0.35">
      <c r="A1525" s="419"/>
      <c r="B1525" s="420"/>
      <c r="C1525" s="420"/>
      <c r="D1525" s="420"/>
      <c r="E1525" s="420"/>
      <c r="F1525" s="420"/>
      <c r="G1525" s="420"/>
      <c r="H1525" s="420"/>
      <c r="I1525" s="420"/>
      <c r="J1525" s="421"/>
    </row>
    <row r="1526" spans="1:10" x14ac:dyDescent="0.35">
      <c r="A1526" s="419"/>
      <c r="B1526" s="420"/>
      <c r="C1526" s="420"/>
      <c r="D1526" s="420"/>
      <c r="E1526" s="420"/>
      <c r="F1526" s="420"/>
      <c r="G1526" s="420"/>
      <c r="H1526" s="420"/>
      <c r="I1526" s="420"/>
      <c r="J1526" s="421"/>
    </row>
    <row r="1527" spans="1:10" x14ac:dyDescent="0.35">
      <c r="A1527" s="419"/>
      <c r="B1527" s="420"/>
      <c r="C1527" s="420"/>
      <c r="D1527" s="420"/>
      <c r="E1527" s="420"/>
      <c r="F1527" s="420"/>
      <c r="G1527" s="420"/>
      <c r="H1527" s="420"/>
      <c r="I1527" s="420"/>
      <c r="J1527" s="421"/>
    </row>
    <row r="1528" spans="1:10" x14ac:dyDescent="0.35">
      <c r="A1528" s="419"/>
      <c r="B1528" s="420"/>
      <c r="C1528" s="420"/>
      <c r="D1528" s="420"/>
      <c r="E1528" s="420"/>
      <c r="F1528" s="420"/>
      <c r="G1528" s="420"/>
      <c r="H1528" s="420"/>
      <c r="I1528" s="420"/>
      <c r="J1528" s="421"/>
    </row>
    <row r="1529" spans="1:10" ht="15" thickBot="1" x14ac:dyDescent="0.4">
      <c r="A1529" s="422"/>
      <c r="B1529" s="423"/>
      <c r="C1529" s="423"/>
      <c r="D1529" s="423"/>
      <c r="E1529" s="423"/>
      <c r="F1529" s="423"/>
      <c r="G1529" s="423"/>
      <c r="H1529" s="423"/>
      <c r="I1529" s="423"/>
      <c r="J1529" s="424"/>
    </row>
    <row r="1530" spans="1:10" x14ac:dyDescent="0.35">
      <c r="A1530" s="425"/>
      <c r="B1530" s="425"/>
      <c r="C1530" s="425"/>
      <c r="D1530" s="425"/>
      <c r="E1530" s="425"/>
      <c r="F1530" s="425"/>
      <c r="G1530" s="425"/>
      <c r="H1530" s="425"/>
      <c r="I1530" s="425"/>
      <c r="J1530" s="425"/>
    </row>
    <row r="1531" spans="1:10" ht="16" thickBot="1" x14ac:dyDescent="0.4">
      <c r="A1531" s="415" t="s">
        <v>29</v>
      </c>
      <c r="B1531" s="415"/>
      <c r="C1531" s="415"/>
      <c r="D1531" s="415"/>
      <c r="E1531" s="415"/>
      <c r="F1531" s="415"/>
      <c r="G1531" s="415"/>
      <c r="H1531" s="415"/>
      <c r="I1531" s="415"/>
      <c r="J1531" s="415"/>
    </row>
    <row r="1532" spans="1:10" x14ac:dyDescent="0.35">
      <c r="A1532" s="416" t="s">
        <v>443</v>
      </c>
      <c r="B1532" s="417"/>
      <c r="C1532" s="417"/>
      <c r="D1532" s="417"/>
      <c r="E1532" s="417"/>
      <c r="F1532" s="417"/>
      <c r="G1532" s="417"/>
      <c r="H1532" s="417"/>
      <c r="I1532" s="417"/>
      <c r="J1532" s="418"/>
    </row>
    <row r="1533" spans="1:10" x14ac:dyDescent="0.35">
      <c r="A1533" s="419"/>
      <c r="B1533" s="420"/>
      <c r="C1533" s="420"/>
      <c r="D1533" s="420"/>
      <c r="E1533" s="420"/>
      <c r="F1533" s="420"/>
      <c r="G1533" s="420"/>
      <c r="H1533" s="420"/>
      <c r="I1533" s="420"/>
      <c r="J1533" s="421"/>
    </row>
    <row r="1534" spans="1:10" x14ac:dyDescent="0.35">
      <c r="A1534" s="419"/>
      <c r="B1534" s="420"/>
      <c r="C1534" s="420"/>
      <c r="D1534" s="420"/>
      <c r="E1534" s="420"/>
      <c r="F1534" s="420"/>
      <c r="G1534" s="420"/>
      <c r="H1534" s="420"/>
      <c r="I1534" s="420"/>
      <c r="J1534" s="421"/>
    </row>
    <row r="1535" spans="1:10" x14ac:dyDescent="0.35">
      <c r="A1535" s="419"/>
      <c r="B1535" s="420"/>
      <c r="C1535" s="420"/>
      <c r="D1535" s="420"/>
      <c r="E1535" s="420"/>
      <c r="F1535" s="420"/>
      <c r="G1535" s="420"/>
      <c r="H1535" s="420"/>
      <c r="I1535" s="420"/>
      <c r="J1535" s="421"/>
    </row>
    <row r="1536" spans="1:10" ht="15" thickBot="1" x14ac:dyDescent="0.4">
      <c r="A1536" s="422"/>
      <c r="B1536" s="423"/>
      <c r="C1536" s="423"/>
      <c r="D1536" s="423"/>
      <c r="E1536" s="423"/>
      <c r="F1536" s="423"/>
      <c r="G1536" s="423"/>
      <c r="H1536" s="423"/>
      <c r="I1536" s="423"/>
      <c r="J1536" s="424"/>
    </row>
    <row r="1537" spans="1:10" x14ac:dyDescent="0.35">
      <c r="A1537" s="425"/>
      <c r="B1537" s="425"/>
      <c r="C1537" s="425"/>
      <c r="D1537" s="425"/>
      <c r="E1537" s="425"/>
      <c r="F1537" s="425"/>
      <c r="G1537" s="425"/>
      <c r="H1537" s="425"/>
      <c r="I1537" s="425"/>
      <c r="J1537" s="425"/>
    </row>
    <row r="1538" spans="1:10" ht="16" thickBot="1" x14ac:dyDescent="0.4">
      <c r="A1538" s="415" t="s">
        <v>27</v>
      </c>
      <c r="B1538" s="415"/>
      <c r="C1538" s="415"/>
      <c r="D1538" s="415"/>
      <c r="E1538" s="415"/>
      <c r="F1538" s="415"/>
      <c r="G1538" s="415"/>
      <c r="H1538" s="415"/>
      <c r="I1538" s="415"/>
      <c r="J1538" s="415"/>
    </row>
    <row r="1539" spans="1:10" ht="15" thickBot="1" x14ac:dyDescent="0.4">
      <c r="A1539" s="426" t="s">
        <v>415</v>
      </c>
      <c r="B1539" s="427"/>
      <c r="C1539" s="427"/>
      <c r="D1539" s="427"/>
      <c r="E1539" s="427"/>
      <c r="F1539" s="427"/>
      <c r="G1539" s="427"/>
      <c r="H1539" s="427"/>
      <c r="I1539" s="427"/>
      <c r="J1539" s="428"/>
    </row>
    <row r="1540" spans="1:10" x14ac:dyDescent="0.35">
      <c r="A1540" s="425"/>
      <c r="B1540" s="425"/>
      <c r="C1540" s="425"/>
      <c r="D1540" s="425"/>
      <c r="E1540" s="425"/>
      <c r="F1540" s="425"/>
      <c r="G1540" s="425"/>
      <c r="H1540" s="425"/>
      <c r="I1540" s="425"/>
      <c r="J1540" s="425"/>
    </row>
    <row r="1541" spans="1:10" ht="16" thickBot="1" x14ac:dyDescent="0.4">
      <c r="A1541" s="394" t="s">
        <v>185</v>
      </c>
      <c r="B1541" s="394"/>
      <c r="C1541" s="394"/>
      <c r="D1541" s="394"/>
      <c r="E1541" s="394"/>
      <c r="F1541" s="394"/>
      <c r="G1541" s="394"/>
      <c r="H1541" s="394"/>
      <c r="I1541" s="394"/>
      <c r="J1541" s="394"/>
    </row>
    <row r="1542" spans="1:10" x14ac:dyDescent="0.35">
      <c r="A1542" s="395" t="s">
        <v>289</v>
      </c>
      <c r="B1542" s="396"/>
      <c r="C1542" s="396"/>
      <c r="D1542" s="396"/>
      <c r="E1542" s="396"/>
      <c r="F1542" s="396"/>
      <c r="G1542" s="396"/>
      <c r="H1542" s="396"/>
      <c r="I1542" s="396"/>
      <c r="J1542" s="397"/>
    </row>
    <row r="1543" spans="1:10" x14ac:dyDescent="0.35">
      <c r="A1543" s="398"/>
      <c r="B1543" s="399"/>
      <c r="C1543" s="399"/>
      <c r="D1543" s="399"/>
      <c r="E1543" s="399"/>
      <c r="F1543" s="399"/>
      <c r="G1543" s="399"/>
      <c r="H1543" s="399"/>
      <c r="I1543" s="399"/>
      <c r="J1543" s="400"/>
    </row>
    <row r="1544" spans="1:10" x14ac:dyDescent="0.35">
      <c r="A1544" s="398"/>
      <c r="B1544" s="399"/>
      <c r="C1544" s="399"/>
      <c r="D1544" s="399"/>
      <c r="E1544" s="399"/>
      <c r="F1544" s="399"/>
      <c r="G1544" s="399"/>
      <c r="H1544" s="399"/>
      <c r="I1544" s="399"/>
      <c r="J1544" s="400"/>
    </row>
    <row r="1545" spans="1:10" x14ac:dyDescent="0.35">
      <c r="A1545" s="398"/>
      <c r="B1545" s="399"/>
      <c r="C1545" s="399"/>
      <c r="D1545" s="399"/>
      <c r="E1545" s="399"/>
      <c r="F1545" s="399"/>
      <c r="G1545" s="399"/>
      <c r="H1545" s="399"/>
      <c r="I1545" s="399"/>
      <c r="J1545" s="400"/>
    </row>
    <row r="1546" spans="1:10" x14ac:dyDescent="0.35">
      <c r="A1546" s="398"/>
      <c r="B1546" s="399"/>
      <c r="C1546" s="399"/>
      <c r="D1546" s="399"/>
      <c r="E1546" s="399"/>
      <c r="F1546" s="399"/>
      <c r="G1546" s="399"/>
      <c r="H1546" s="399"/>
      <c r="I1546" s="399"/>
      <c r="J1546" s="400"/>
    </row>
    <row r="1547" spans="1:10" x14ac:dyDescent="0.35">
      <c r="A1547" s="398"/>
      <c r="B1547" s="399"/>
      <c r="C1547" s="399"/>
      <c r="D1547" s="399"/>
      <c r="E1547" s="399"/>
      <c r="F1547" s="399"/>
      <c r="G1547" s="399"/>
      <c r="H1547" s="399"/>
      <c r="I1547" s="399"/>
      <c r="J1547" s="400"/>
    </row>
    <row r="1548" spans="1:10" x14ac:dyDescent="0.35">
      <c r="A1548" s="398"/>
      <c r="B1548" s="399"/>
      <c r="C1548" s="399"/>
      <c r="D1548" s="399"/>
      <c r="E1548" s="399"/>
      <c r="F1548" s="399"/>
      <c r="G1548" s="399"/>
      <c r="H1548" s="399"/>
      <c r="I1548" s="399"/>
      <c r="J1548" s="400"/>
    </row>
    <row r="1549" spans="1:10" x14ac:dyDescent="0.35">
      <c r="A1549" s="398"/>
      <c r="B1549" s="399"/>
      <c r="C1549" s="399"/>
      <c r="D1549" s="399"/>
      <c r="E1549" s="399"/>
      <c r="F1549" s="399"/>
      <c r="G1549" s="399"/>
      <c r="H1549" s="399"/>
      <c r="I1549" s="399"/>
      <c r="J1549" s="400"/>
    </row>
    <row r="1550" spans="1:10" x14ac:dyDescent="0.35">
      <c r="A1550" s="398"/>
      <c r="B1550" s="399"/>
      <c r="C1550" s="399"/>
      <c r="D1550" s="399"/>
      <c r="E1550" s="399"/>
      <c r="F1550" s="399"/>
      <c r="G1550" s="399"/>
      <c r="H1550" s="399"/>
      <c r="I1550" s="399"/>
      <c r="J1550" s="400"/>
    </row>
    <row r="1551" spans="1:10" x14ac:dyDescent="0.35">
      <c r="A1551" s="398"/>
      <c r="B1551" s="399"/>
      <c r="C1551" s="399"/>
      <c r="D1551" s="399"/>
      <c r="E1551" s="399"/>
      <c r="F1551" s="399"/>
      <c r="G1551" s="399"/>
      <c r="H1551" s="399"/>
      <c r="I1551" s="399"/>
      <c r="J1551" s="400"/>
    </row>
    <row r="1552" spans="1:10" x14ac:dyDescent="0.35">
      <c r="A1552" s="398"/>
      <c r="B1552" s="399"/>
      <c r="C1552" s="399"/>
      <c r="D1552" s="399"/>
      <c r="E1552" s="399"/>
      <c r="F1552" s="399"/>
      <c r="G1552" s="399"/>
      <c r="H1552" s="399"/>
      <c r="I1552" s="399"/>
      <c r="J1552" s="400"/>
    </row>
    <row r="1553" spans="1:10" ht="15" thickBot="1" x14ac:dyDescent="0.4">
      <c r="A1553" s="401"/>
      <c r="B1553" s="402"/>
      <c r="C1553" s="402"/>
      <c r="D1553" s="402"/>
      <c r="E1553" s="402"/>
      <c r="F1553" s="402"/>
      <c r="G1553" s="402"/>
      <c r="H1553" s="402"/>
      <c r="I1553" s="402"/>
      <c r="J1553" s="403"/>
    </row>
    <row r="1554" spans="1:10" ht="18.5" x14ac:dyDescent="0.45">
      <c r="A1554" s="404" t="s">
        <v>479</v>
      </c>
      <c r="B1554" s="404"/>
      <c r="C1554" s="404"/>
      <c r="D1554" s="404"/>
      <c r="E1554" s="404"/>
      <c r="F1554" s="404"/>
      <c r="G1554" s="404"/>
      <c r="H1554" s="404"/>
      <c r="I1554" s="404"/>
      <c r="J1554" s="404"/>
    </row>
    <row r="1555" spans="1:10" ht="15" thickBot="1" x14ac:dyDescent="0.4">
      <c r="A1555" s="405"/>
      <c r="B1555" s="405"/>
      <c r="C1555" s="405"/>
      <c r="D1555" s="405"/>
      <c r="E1555" s="405"/>
      <c r="F1555" s="405"/>
      <c r="G1555" s="405"/>
      <c r="H1555" s="405"/>
      <c r="I1555" s="405"/>
      <c r="J1555" s="405"/>
    </row>
    <row r="1556" spans="1:10" ht="16" thickBot="1" x14ac:dyDescent="0.4">
      <c r="A1556" s="406" t="s">
        <v>183</v>
      </c>
      <c r="B1556" s="406"/>
      <c r="C1556" s="407" t="s">
        <v>480</v>
      </c>
      <c r="D1556" s="408"/>
      <c r="E1556" s="408"/>
      <c r="F1556" s="408"/>
      <c r="G1556" s="408"/>
      <c r="H1556" s="408"/>
      <c r="I1556" s="408"/>
      <c r="J1556" s="409"/>
    </row>
    <row r="1557" spans="1:10" ht="15" thickBot="1" x14ac:dyDescent="0.4">
      <c r="A1557" s="410"/>
      <c r="B1557" s="410"/>
      <c r="C1557" s="410"/>
      <c r="D1557" s="410"/>
      <c r="E1557" s="410"/>
      <c r="F1557" s="410"/>
      <c r="G1557" s="410"/>
      <c r="H1557" s="410"/>
      <c r="I1557" s="410"/>
      <c r="J1557" s="410"/>
    </row>
    <row r="1558" spans="1:10" ht="15" thickBot="1" x14ac:dyDescent="0.4">
      <c r="A1558" s="411" t="s">
        <v>68</v>
      </c>
      <c r="B1558" s="411"/>
      <c r="C1558" s="412"/>
      <c r="D1558" s="183" t="s">
        <v>47</v>
      </c>
      <c r="F1558" s="413" t="s">
        <v>69</v>
      </c>
      <c r="G1558" s="413"/>
      <c r="H1558" s="414"/>
      <c r="I1558" s="183" t="s">
        <v>49</v>
      </c>
    </row>
    <row r="1559" spans="1:10" x14ac:dyDescent="0.35">
      <c r="A1559" s="410"/>
      <c r="B1559" s="410"/>
      <c r="C1559" s="410"/>
      <c r="D1559" s="410"/>
      <c r="E1559" s="410"/>
      <c r="F1559" s="410"/>
      <c r="G1559" s="410"/>
      <c r="H1559" s="410"/>
      <c r="I1559" s="410"/>
      <c r="J1559" s="410"/>
    </row>
    <row r="1560" spans="1:10" ht="16" thickBot="1" x14ac:dyDescent="0.4">
      <c r="A1560" s="415" t="s">
        <v>184</v>
      </c>
      <c r="B1560" s="415"/>
      <c r="C1560" s="415"/>
      <c r="D1560" s="415"/>
      <c r="E1560" s="415"/>
      <c r="F1560" s="415"/>
      <c r="G1560" s="415"/>
      <c r="H1560" s="415"/>
      <c r="I1560" s="415"/>
      <c r="J1560" s="415"/>
    </row>
    <row r="1561" spans="1:10" x14ac:dyDescent="0.35">
      <c r="A1561" s="416" t="s">
        <v>481</v>
      </c>
      <c r="B1561" s="417"/>
      <c r="C1561" s="417"/>
      <c r="D1561" s="417"/>
      <c r="E1561" s="417"/>
      <c r="F1561" s="417"/>
      <c r="G1561" s="417"/>
      <c r="H1561" s="417"/>
      <c r="I1561" s="417"/>
      <c r="J1561" s="418"/>
    </row>
    <row r="1562" spans="1:10" x14ac:dyDescent="0.35">
      <c r="A1562" s="419"/>
      <c r="B1562" s="420"/>
      <c r="C1562" s="420"/>
      <c r="D1562" s="420"/>
      <c r="E1562" s="420"/>
      <c r="F1562" s="420"/>
      <c r="G1562" s="420"/>
      <c r="H1562" s="420"/>
      <c r="I1562" s="420"/>
      <c r="J1562" s="421"/>
    </row>
    <row r="1563" spans="1:10" x14ac:dyDescent="0.35">
      <c r="A1563" s="419"/>
      <c r="B1563" s="420"/>
      <c r="C1563" s="420"/>
      <c r="D1563" s="420"/>
      <c r="E1563" s="420"/>
      <c r="F1563" s="420"/>
      <c r="G1563" s="420"/>
      <c r="H1563" s="420"/>
      <c r="I1563" s="420"/>
      <c r="J1563" s="421"/>
    </row>
    <row r="1564" spans="1:10" x14ac:dyDescent="0.35">
      <c r="A1564" s="419"/>
      <c r="B1564" s="420"/>
      <c r="C1564" s="420"/>
      <c r="D1564" s="420"/>
      <c r="E1564" s="420"/>
      <c r="F1564" s="420"/>
      <c r="G1564" s="420"/>
      <c r="H1564" s="420"/>
      <c r="I1564" s="420"/>
      <c r="J1564" s="421"/>
    </row>
    <row r="1565" spans="1:10" x14ac:dyDescent="0.35">
      <c r="A1565" s="419"/>
      <c r="B1565" s="420"/>
      <c r="C1565" s="420"/>
      <c r="D1565" s="420"/>
      <c r="E1565" s="420"/>
      <c r="F1565" s="420"/>
      <c r="G1565" s="420"/>
      <c r="H1565" s="420"/>
      <c r="I1565" s="420"/>
      <c r="J1565" s="421"/>
    </row>
    <row r="1566" spans="1:10" x14ac:dyDescent="0.35">
      <c r="A1566" s="419"/>
      <c r="B1566" s="420"/>
      <c r="C1566" s="420"/>
      <c r="D1566" s="420"/>
      <c r="E1566" s="420"/>
      <c r="F1566" s="420"/>
      <c r="G1566" s="420"/>
      <c r="H1566" s="420"/>
      <c r="I1566" s="420"/>
      <c r="J1566" s="421"/>
    </row>
    <row r="1567" spans="1:10" x14ac:dyDescent="0.35">
      <c r="A1567" s="419"/>
      <c r="B1567" s="420"/>
      <c r="C1567" s="420"/>
      <c r="D1567" s="420"/>
      <c r="E1567" s="420"/>
      <c r="F1567" s="420"/>
      <c r="G1567" s="420"/>
      <c r="H1567" s="420"/>
      <c r="I1567" s="420"/>
      <c r="J1567" s="421"/>
    </row>
    <row r="1568" spans="1:10" x14ac:dyDescent="0.35">
      <c r="A1568" s="419"/>
      <c r="B1568" s="420"/>
      <c r="C1568" s="420"/>
      <c r="D1568" s="420"/>
      <c r="E1568" s="420"/>
      <c r="F1568" s="420"/>
      <c r="G1568" s="420"/>
      <c r="H1568" s="420"/>
      <c r="I1568" s="420"/>
      <c r="J1568" s="421"/>
    </row>
    <row r="1569" spans="1:10" x14ac:dyDescent="0.35">
      <c r="A1569" s="419"/>
      <c r="B1569" s="420"/>
      <c r="C1569" s="420"/>
      <c r="D1569" s="420"/>
      <c r="E1569" s="420"/>
      <c r="F1569" s="420"/>
      <c r="G1569" s="420"/>
      <c r="H1569" s="420"/>
      <c r="I1569" s="420"/>
      <c r="J1569" s="421"/>
    </row>
    <row r="1570" spans="1:10" ht="15" thickBot="1" x14ac:dyDescent="0.4">
      <c r="A1570" s="422"/>
      <c r="B1570" s="423"/>
      <c r="C1570" s="423"/>
      <c r="D1570" s="423"/>
      <c r="E1570" s="423"/>
      <c r="F1570" s="423"/>
      <c r="G1570" s="423"/>
      <c r="H1570" s="423"/>
      <c r="I1570" s="423"/>
      <c r="J1570" s="424"/>
    </row>
    <row r="1571" spans="1:10" x14ac:dyDescent="0.35">
      <c r="A1571" s="425"/>
      <c r="B1571" s="425"/>
      <c r="C1571" s="425"/>
      <c r="D1571" s="425"/>
      <c r="E1571" s="425"/>
      <c r="F1571" s="425"/>
      <c r="G1571" s="425"/>
      <c r="H1571" s="425"/>
      <c r="I1571" s="425"/>
      <c r="J1571" s="425"/>
    </row>
    <row r="1572" spans="1:10" ht="16" thickBot="1" x14ac:dyDescent="0.4">
      <c r="A1572" s="415" t="s">
        <v>29</v>
      </c>
      <c r="B1572" s="415"/>
      <c r="C1572" s="415"/>
      <c r="D1572" s="415"/>
      <c r="E1572" s="415"/>
      <c r="F1572" s="415"/>
      <c r="G1572" s="415"/>
      <c r="H1572" s="415"/>
      <c r="I1572" s="415"/>
      <c r="J1572" s="415"/>
    </row>
    <row r="1573" spans="1:10" x14ac:dyDescent="0.35">
      <c r="A1573" s="416" t="s">
        <v>482</v>
      </c>
      <c r="B1573" s="417"/>
      <c r="C1573" s="417"/>
      <c r="D1573" s="417"/>
      <c r="E1573" s="417"/>
      <c r="F1573" s="417"/>
      <c r="G1573" s="417"/>
      <c r="H1573" s="417"/>
      <c r="I1573" s="417"/>
      <c r="J1573" s="418"/>
    </row>
    <row r="1574" spans="1:10" x14ac:dyDescent="0.35">
      <c r="A1574" s="419"/>
      <c r="B1574" s="420"/>
      <c r="C1574" s="420"/>
      <c r="D1574" s="420"/>
      <c r="E1574" s="420"/>
      <c r="F1574" s="420"/>
      <c r="G1574" s="420"/>
      <c r="H1574" s="420"/>
      <c r="I1574" s="420"/>
      <c r="J1574" s="421"/>
    </row>
    <row r="1575" spans="1:10" x14ac:dyDescent="0.35">
      <c r="A1575" s="419"/>
      <c r="B1575" s="420"/>
      <c r="C1575" s="420"/>
      <c r="D1575" s="420"/>
      <c r="E1575" s="420"/>
      <c r="F1575" s="420"/>
      <c r="G1575" s="420"/>
      <c r="H1575" s="420"/>
      <c r="I1575" s="420"/>
      <c r="J1575" s="421"/>
    </row>
    <row r="1576" spans="1:10" x14ac:dyDescent="0.35">
      <c r="A1576" s="419"/>
      <c r="B1576" s="420"/>
      <c r="C1576" s="420"/>
      <c r="D1576" s="420"/>
      <c r="E1576" s="420"/>
      <c r="F1576" s="420"/>
      <c r="G1576" s="420"/>
      <c r="H1576" s="420"/>
      <c r="I1576" s="420"/>
      <c r="J1576" s="421"/>
    </row>
    <row r="1577" spans="1:10" ht="15" thickBot="1" x14ac:dyDescent="0.4">
      <c r="A1577" s="422"/>
      <c r="B1577" s="423"/>
      <c r="C1577" s="423"/>
      <c r="D1577" s="423"/>
      <c r="E1577" s="423"/>
      <c r="F1577" s="423"/>
      <c r="G1577" s="423"/>
      <c r="H1577" s="423"/>
      <c r="I1577" s="423"/>
      <c r="J1577" s="424"/>
    </row>
    <row r="1578" spans="1:10" x14ac:dyDescent="0.35">
      <c r="A1578" s="425"/>
      <c r="B1578" s="425"/>
      <c r="C1578" s="425"/>
      <c r="D1578" s="425"/>
      <c r="E1578" s="425"/>
      <c r="F1578" s="425"/>
      <c r="G1578" s="425"/>
      <c r="H1578" s="425"/>
      <c r="I1578" s="425"/>
      <c r="J1578" s="425"/>
    </row>
    <row r="1579" spans="1:10" ht="16" thickBot="1" x14ac:dyDescent="0.4">
      <c r="A1579" s="415" t="s">
        <v>27</v>
      </c>
      <c r="B1579" s="415"/>
      <c r="C1579" s="415"/>
      <c r="D1579" s="415"/>
      <c r="E1579" s="415"/>
      <c r="F1579" s="415"/>
      <c r="G1579" s="415"/>
      <c r="H1579" s="415"/>
      <c r="I1579" s="415"/>
      <c r="J1579" s="415"/>
    </row>
    <row r="1580" spans="1:10" ht="15" thickBot="1" x14ac:dyDescent="0.4">
      <c r="A1580" s="426" t="s">
        <v>302</v>
      </c>
      <c r="B1580" s="427"/>
      <c r="C1580" s="427"/>
      <c r="D1580" s="427"/>
      <c r="E1580" s="427"/>
      <c r="F1580" s="427"/>
      <c r="G1580" s="427"/>
      <c r="H1580" s="427"/>
      <c r="I1580" s="427"/>
      <c r="J1580" s="428"/>
    </row>
    <row r="1581" spans="1:10" x14ac:dyDescent="0.35">
      <c r="A1581" s="425"/>
      <c r="B1581" s="425"/>
      <c r="C1581" s="425"/>
      <c r="D1581" s="425"/>
      <c r="E1581" s="425"/>
      <c r="F1581" s="425"/>
      <c r="G1581" s="425"/>
      <c r="H1581" s="425"/>
      <c r="I1581" s="425"/>
      <c r="J1581" s="425"/>
    </row>
    <row r="1582" spans="1:10" ht="16" thickBot="1" x14ac:dyDescent="0.4">
      <c r="A1582" s="394" t="s">
        <v>185</v>
      </c>
      <c r="B1582" s="394"/>
      <c r="C1582" s="394"/>
      <c r="D1582" s="394"/>
      <c r="E1582" s="394"/>
      <c r="F1582" s="394"/>
      <c r="G1582" s="394"/>
      <c r="H1582" s="394"/>
      <c r="I1582" s="394"/>
      <c r="J1582" s="394"/>
    </row>
    <row r="1583" spans="1:10" x14ac:dyDescent="0.35">
      <c r="A1583" s="395" t="s">
        <v>483</v>
      </c>
      <c r="B1583" s="396"/>
      <c r="C1583" s="396"/>
      <c r="D1583" s="396"/>
      <c r="E1583" s="396"/>
      <c r="F1583" s="396"/>
      <c r="G1583" s="396"/>
      <c r="H1583" s="396"/>
      <c r="I1583" s="396"/>
      <c r="J1583" s="397"/>
    </row>
    <row r="1584" spans="1:10" x14ac:dyDescent="0.35">
      <c r="A1584" s="398"/>
      <c r="B1584" s="399"/>
      <c r="C1584" s="399"/>
      <c r="D1584" s="399"/>
      <c r="E1584" s="399"/>
      <c r="F1584" s="399"/>
      <c r="G1584" s="399"/>
      <c r="H1584" s="399"/>
      <c r="I1584" s="399"/>
      <c r="J1584" s="400"/>
    </row>
    <row r="1585" spans="1:10" x14ac:dyDescent="0.35">
      <c r="A1585" s="398"/>
      <c r="B1585" s="399"/>
      <c r="C1585" s="399"/>
      <c r="D1585" s="399"/>
      <c r="E1585" s="399"/>
      <c r="F1585" s="399"/>
      <c r="G1585" s="399"/>
      <c r="H1585" s="399"/>
      <c r="I1585" s="399"/>
      <c r="J1585" s="400"/>
    </row>
    <row r="1586" spans="1:10" x14ac:dyDescent="0.35">
      <c r="A1586" s="398"/>
      <c r="B1586" s="399"/>
      <c r="C1586" s="399"/>
      <c r="D1586" s="399"/>
      <c r="E1586" s="399"/>
      <c r="F1586" s="399"/>
      <c r="G1586" s="399"/>
      <c r="H1586" s="399"/>
      <c r="I1586" s="399"/>
      <c r="J1586" s="400"/>
    </row>
    <row r="1587" spans="1:10" x14ac:dyDescent="0.35">
      <c r="A1587" s="398"/>
      <c r="B1587" s="399"/>
      <c r="C1587" s="399"/>
      <c r="D1587" s="399"/>
      <c r="E1587" s="399"/>
      <c r="F1587" s="399"/>
      <c r="G1587" s="399"/>
      <c r="H1587" s="399"/>
      <c r="I1587" s="399"/>
      <c r="J1587" s="400"/>
    </row>
    <row r="1588" spans="1:10" x14ac:dyDescent="0.35">
      <c r="A1588" s="398"/>
      <c r="B1588" s="399"/>
      <c r="C1588" s="399"/>
      <c r="D1588" s="399"/>
      <c r="E1588" s="399"/>
      <c r="F1588" s="399"/>
      <c r="G1588" s="399"/>
      <c r="H1588" s="399"/>
      <c r="I1588" s="399"/>
      <c r="J1588" s="400"/>
    </row>
    <row r="1589" spans="1:10" x14ac:dyDescent="0.35">
      <c r="A1589" s="398"/>
      <c r="B1589" s="399"/>
      <c r="C1589" s="399"/>
      <c r="D1589" s="399"/>
      <c r="E1589" s="399"/>
      <c r="F1589" s="399"/>
      <c r="G1589" s="399"/>
      <c r="H1589" s="399"/>
      <c r="I1589" s="399"/>
      <c r="J1589" s="400"/>
    </row>
    <row r="1590" spans="1:10" x14ac:dyDescent="0.35">
      <c r="A1590" s="398"/>
      <c r="B1590" s="399"/>
      <c r="C1590" s="399"/>
      <c r="D1590" s="399"/>
      <c r="E1590" s="399"/>
      <c r="F1590" s="399"/>
      <c r="G1590" s="399"/>
      <c r="H1590" s="399"/>
      <c r="I1590" s="399"/>
      <c r="J1590" s="400"/>
    </row>
    <row r="1591" spans="1:10" x14ac:dyDescent="0.35">
      <c r="A1591" s="398"/>
      <c r="B1591" s="399"/>
      <c r="C1591" s="399"/>
      <c r="D1591" s="399"/>
      <c r="E1591" s="399"/>
      <c r="F1591" s="399"/>
      <c r="G1591" s="399"/>
      <c r="H1591" s="399"/>
      <c r="I1591" s="399"/>
      <c r="J1591" s="400"/>
    </row>
    <row r="1592" spans="1:10" x14ac:dyDescent="0.35">
      <c r="A1592" s="398"/>
      <c r="B1592" s="399"/>
      <c r="C1592" s="399"/>
      <c r="D1592" s="399"/>
      <c r="E1592" s="399"/>
      <c r="F1592" s="399"/>
      <c r="G1592" s="399"/>
      <c r="H1592" s="399"/>
      <c r="I1592" s="399"/>
      <c r="J1592" s="400"/>
    </row>
    <row r="1593" spans="1:10" x14ac:dyDescent="0.35">
      <c r="A1593" s="398"/>
      <c r="B1593" s="399"/>
      <c r="C1593" s="399"/>
      <c r="D1593" s="399"/>
      <c r="E1593" s="399"/>
      <c r="F1593" s="399"/>
      <c r="G1593" s="399"/>
      <c r="H1593" s="399"/>
      <c r="I1593" s="399"/>
      <c r="J1593" s="400"/>
    </row>
    <row r="1594" spans="1:10" ht="15" thickBot="1" x14ac:dyDescent="0.4">
      <c r="A1594" s="401"/>
      <c r="B1594" s="402"/>
      <c r="C1594" s="402"/>
      <c r="D1594" s="402"/>
      <c r="E1594" s="402"/>
      <c r="F1594" s="402"/>
      <c r="G1594" s="402"/>
      <c r="H1594" s="402"/>
      <c r="I1594" s="402"/>
      <c r="J1594" s="403"/>
    </row>
    <row r="1595" spans="1:10" ht="18.5" x14ac:dyDescent="0.45">
      <c r="A1595" s="404" t="s">
        <v>486</v>
      </c>
      <c r="B1595" s="404"/>
      <c r="C1595" s="404"/>
      <c r="D1595" s="404"/>
      <c r="E1595" s="404"/>
      <c r="F1595" s="404"/>
      <c r="G1595" s="404"/>
      <c r="H1595" s="404"/>
      <c r="I1595" s="404"/>
      <c r="J1595" s="404"/>
    </row>
    <row r="1596" spans="1:10" ht="15" thickBot="1" x14ac:dyDescent="0.4">
      <c r="A1596" s="405"/>
      <c r="B1596" s="405"/>
      <c r="C1596" s="405"/>
      <c r="D1596" s="405"/>
      <c r="E1596" s="405"/>
      <c r="F1596" s="405"/>
      <c r="G1596" s="405"/>
      <c r="H1596" s="405"/>
      <c r="I1596" s="405"/>
      <c r="J1596" s="405"/>
    </row>
    <row r="1597" spans="1:10" ht="16" thickBot="1" x14ac:dyDescent="0.4">
      <c r="A1597" s="406" t="s">
        <v>183</v>
      </c>
      <c r="B1597" s="406"/>
      <c r="C1597" s="407" t="s">
        <v>487</v>
      </c>
      <c r="D1597" s="408"/>
      <c r="E1597" s="408"/>
      <c r="F1597" s="408"/>
      <c r="G1597" s="408"/>
      <c r="H1597" s="408"/>
      <c r="I1597" s="408"/>
      <c r="J1597" s="409"/>
    </row>
    <row r="1598" spans="1:10" ht="15" thickBot="1" x14ac:dyDescent="0.4">
      <c r="A1598" s="410"/>
      <c r="B1598" s="410"/>
      <c r="C1598" s="410"/>
      <c r="D1598" s="410"/>
      <c r="E1598" s="410"/>
      <c r="F1598" s="410"/>
      <c r="G1598" s="410"/>
      <c r="H1598" s="410"/>
      <c r="I1598" s="410"/>
      <c r="J1598" s="410"/>
    </row>
    <row r="1599" spans="1:10" ht="15" thickBot="1" x14ac:dyDescent="0.4">
      <c r="A1599" s="411" t="s">
        <v>68</v>
      </c>
      <c r="B1599" s="411"/>
      <c r="C1599" s="412"/>
      <c r="D1599" s="183" t="s">
        <v>46</v>
      </c>
      <c r="F1599" s="413" t="s">
        <v>69</v>
      </c>
      <c r="G1599" s="413"/>
      <c r="H1599" s="414"/>
      <c r="I1599" s="183" t="s">
        <v>49</v>
      </c>
    </row>
    <row r="1600" spans="1:10" x14ac:dyDescent="0.35">
      <c r="A1600" s="410"/>
      <c r="B1600" s="410"/>
      <c r="C1600" s="410"/>
      <c r="D1600" s="410"/>
      <c r="E1600" s="410"/>
      <c r="F1600" s="410"/>
      <c r="G1600" s="410"/>
      <c r="H1600" s="410"/>
      <c r="I1600" s="410"/>
      <c r="J1600" s="410"/>
    </row>
    <row r="1601" spans="1:10" ht="16" thickBot="1" x14ac:dyDescent="0.4">
      <c r="A1601" s="415" t="s">
        <v>184</v>
      </c>
      <c r="B1601" s="415"/>
      <c r="C1601" s="415"/>
      <c r="D1601" s="415"/>
      <c r="E1601" s="415"/>
      <c r="F1601" s="415"/>
      <c r="G1601" s="415"/>
      <c r="H1601" s="415"/>
      <c r="I1601" s="415"/>
      <c r="J1601" s="415"/>
    </row>
    <row r="1602" spans="1:10" x14ac:dyDescent="0.35">
      <c r="A1602" s="416" t="s">
        <v>485</v>
      </c>
      <c r="B1602" s="417"/>
      <c r="C1602" s="417"/>
      <c r="D1602" s="417"/>
      <c r="E1602" s="417"/>
      <c r="F1602" s="417"/>
      <c r="G1602" s="417"/>
      <c r="H1602" s="417"/>
      <c r="I1602" s="417"/>
      <c r="J1602" s="418"/>
    </row>
    <row r="1603" spans="1:10" x14ac:dyDescent="0.35">
      <c r="A1603" s="419"/>
      <c r="B1603" s="420"/>
      <c r="C1603" s="420"/>
      <c r="D1603" s="420"/>
      <c r="E1603" s="420"/>
      <c r="F1603" s="420"/>
      <c r="G1603" s="420"/>
      <c r="H1603" s="420"/>
      <c r="I1603" s="420"/>
      <c r="J1603" s="421"/>
    </row>
    <row r="1604" spans="1:10" x14ac:dyDescent="0.35">
      <c r="A1604" s="419"/>
      <c r="B1604" s="420"/>
      <c r="C1604" s="420"/>
      <c r="D1604" s="420"/>
      <c r="E1604" s="420"/>
      <c r="F1604" s="420"/>
      <c r="G1604" s="420"/>
      <c r="H1604" s="420"/>
      <c r="I1604" s="420"/>
      <c r="J1604" s="421"/>
    </row>
    <row r="1605" spans="1:10" x14ac:dyDescent="0.35">
      <c r="A1605" s="419"/>
      <c r="B1605" s="420"/>
      <c r="C1605" s="420"/>
      <c r="D1605" s="420"/>
      <c r="E1605" s="420"/>
      <c r="F1605" s="420"/>
      <c r="G1605" s="420"/>
      <c r="H1605" s="420"/>
      <c r="I1605" s="420"/>
      <c r="J1605" s="421"/>
    </row>
    <row r="1606" spans="1:10" x14ac:dyDescent="0.35">
      <c r="A1606" s="419"/>
      <c r="B1606" s="420"/>
      <c r="C1606" s="420"/>
      <c r="D1606" s="420"/>
      <c r="E1606" s="420"/>
      <c r="F1606" s="420"/>
      <c r="G1606" s="420"/>
      <c r="H1606" s="420"/>
      <c r="I1606" s="420"/>
      <c r="J1606" s="421"/>
    </row>
    <row r="1607" spans="1:10" x14ac:dyDescent="0.35">
      <c r="A1607" s="419"/>
      <c r="B1607" s="420"/>
      <c r="C1607" s="420"/>
      <c r="D1607" s="420"/>
      <c r="E1607" s="420"/>
      <c r="F1607" s="420"/>
      <c r="G1607" s="420"/>
      <c r="H1607" s="420"/>
      <c r="I1607" s="420"/>
      <c r="J1607" s="421"/>
    </row>
    <row r="1608" spans="1:10" x14ac:dyDescent="0.35">
      <c r="A1608" s="419"/>
      <c r="B1608" s="420"/>
      <c r="C1608" s="420"/>
      <c r="D1608" s="420"/>
      <c r="E1608" s="420"/>
      <c r="F1608" s="420"/>
      <c r="G1608" s="420"/>
      <c r="H1608" s="420"/>
      <c r="I1608" s="420"/>
      <c r="J1608" s="421"/>
    </row>
    <row r="1609" spans="1:10" x14ac:dyDescent="0.35">
      <c r="A1609" s="419"/>
      <c r="B1609" s="420"/>
      <c r="C1609" s="420"/>
      <c r="D1609" s="420"/>
      <c r="E1609" s="420"/>
      <c r="F1609" s="420"/>
      <c r="G1609" s="420"/>
      <c r="H1609" s="420"/>
      <c r="I1609" s="420"/>
      <c r="J1609" s="421"/>
    </row>
    <row r="1610" spans="1:10" x14ac:dyDescent="0.35">
      <c r="A1610" s="419"/>
      <c r="B1610" s="420"/>
      <c r="C1610" s="420"/>
      <c r="D1610" s="420"/>
      <c r="E1610" s="420"/>
      <c r="F1610" s="420"/>
      <c r="G1610" s="420"/>
      <c r="H1610" s="420"/>
      <c r="I1610" s="420"/>
      <c r="J1610" s="421"/>
    </row>
    <row r="1611" spans="1:10" ht="15" thickBot="1" x14ac:dyDescent="0.4">
      <c r="A1611" s="422"/>
      <c r="B1611" s="423"/>
      <c r="C1611" s="423"/>
      <c r="D1611" s="423"/>
      <c r="E1611" s="423"/>
      <c r="F1611" s="423"/>
      <c r="G1611" s="423"/>
      <c r="H1611" s="423"/>
      <c r="I1611" s="423"/>
      <c r="J1611" s="424"/>
    </row>
    <row r="1612" spans="1:10" x14ac:dyDescent="0.35">
      <c r="A1612" s="425"/>
      <c r="B1612" s="425"/>
      <c r="C1612" s="425"/>
      <c r="D1612" s="425"/>
      <c r="E1612" s="425"/>
      <c r="F1612" s="425"/>
      <c r="G1612" s="425"/>
      <c r="H1612" s="425"/>
      <c r="I1612" s="425"/>
      <c r="J1612" s="425"/>
    </row>
    <row r="1613" spans="1:10" ht="16" thickBot="1" x14ac:dyDescent="0.4">
      <c r="A1613" s="415" t="s">
        <v>29</v>
      </c>
      <c r="B1613" s="415"/>
      <c r="C1613" s="415"/>
      <c r="D1613" s="415"/>
      <c r="E1613" s="415"/>
      <c r="F1613" s="415"/>
      <c r="G1613" s="415"/>
      <c r="H1613" s="415"/>
      <c r="I1613" s="415"/>
      <c r="J1613" s="415"/>
    </row>
    <row r="1614" spans="1:10" x14ac:dyDescent="0.35">
      <c r="A1614" s="416" t="s">
        <v>488</v>
      </c>
      <c r="B1614" s="417"/>
      <c r="C1614" s="417"/>
      <c r="D1614" s="417"/>
      <c r="E1614" s="417"/>
      <c r="F1614" s="417"/>
      <c r="G1614" s="417"/>
      <c r="H1614" s="417"/>
      <c r="I1614" s="417"/>
      <c r="J1614" s="418"/>
    </row>
    <row r="1615" spans="1:10" x14ac:dyDescent="0.35">
      <c r="A1615" s="419"/>
      <c r="B1615" s="420"/>
      <c r="C1615" s="420"/>
      <c r="D1615" s="420"/>
      <c r="E1615" s="420"/>
      <c r="F1615" s="420"/>
      <c r="G1615" s="420"/>
      <c r="H1615" s="420"/>
      <c r="I1615" s="420"/>
      <c r="J1615" s="421"/>
    </row>
    <row r="1616" spans="1:10" x14ac:dyDescent="0.35">
      <c r="A1616" s="419"/>
      <c r="B1616" s="420"/>
      <c r="C1616" s="420"/>
      <c r="D1616" s="420"/>
      <c r="E1616" s="420"/>
      <c r="F1616" s="420"/>
      <c r="G1616" s="420"/>
      <c r="H1616" s="420"/>
      <c r="I1616" s="420"/>
      <c r="J1616" s="421"/>
    </row>
    <row r="1617" spans="1:10" x14ac:dyDescent="0.35">
      <c r="A1617" s="419"/>
      <c r="B1617" s="420"/>
      <c r="C1617" s="420"/>
      <c r="D1617" s="420"/>
      <c r="E1617" s="420"/>
      <c r="F1617" s="420"/>
      <c r="G1617" s="420"/>
      <c r="H1617" s="420"/>
      <c r="I1617" s="420"/>
      <c r="J1617" s="421"/>
    </row>
    <row r="1618" spans="1:10" ht="15" thickBot="1" x14ac:dyDescent="0.4">
      <c r="A1618" s="422"/>
      <c r="B1618" s="423"/>
      <c r="C1618" s="423"/>
      <c r="D1618" s="423"/>
      <c r="E1618" s="423"/>
      <c r="F1618" s="423"/>
      <c r="G1618" s="423"/>
      <c r="H1618" s="423"/>
      <c r="I1618" s="423"/>
      <c r="J1618" s="424"/>
    </row>
    <row r="1619" spans="1:10" x14ac:dyDescent="0.35">
      <c r="A1619" s="425"/>
      <c r="B1619" s="425"/>
      <c r="C1619" s="425"/>
      <c r="D1619" s="425"/>
      <c r="E1619" s="425"/>
      <c r="F1619" s="425"/>
      <c r="G1619" s="425"/>
      <c r="H1619" s="425"/>
      <c r="I1619" s="425"/>
      <c r="J1619" s="425"/>
    </row>
    <row r="1620" spans="1:10" ht="16" thickBot="1" x14ac:dyDescent="0.4">
      <c r="A1620" s="415" t="s">
        <v>27</v>
      </c>
      <c r="B1620" s="415"/>
      <c r="C1620" s="415"/>
      <c r="D1620" s="415"/>
      <c r="E1620" s="415"/>
      <c r="F1620" s="415"/>
      <c r="G1620" s="415"/>
      <c r="H1620" s="415"/>
      <c r="I1620" s="415"/>
      <c r="J1620" s="415"/>
    </row>
    <row r="1621" spans="1:10" ht="15" thickBot="1" x14ac:dyDescent="0.4">
      <c r="A1621" s="426" t="s">
        <v>274</v>
      </c>
      <c r="B1621" s="427"/>
      <c r="C1621" s="427"/>
      <c r="D1621" s="427"/>
      <c r="E1621" s="427"/>
      <c r="F1621" s="427"/>
      <c r="G1621" s="427"/>
      <c r="H1621" s="427"/>
      <c r="I1621" s="427"/>
      <c r="J1621" s="428"/>
    </row>
    <row r="1622" spans="1:10" x14ac:dyDescent="0.35">
      <c r="A1622" s="425"/>
      <c r="B1622" s="425"/>
      <c r="C1622" s="425"/>
      <c r="D1622" s="425"/>
      <c r="E1622" s="425"/>
      <c r="F1622" s="425"/>
      <c r="G1622" s="425"/>
      <c r="H1622" s="425"/>
      <c r="I1622" s="425"/>
      <c r="J1622" s="425"/>
    </row>
    <row r="1623" spans="1:10" ht="16" thickBot="1" x14ac:dyDescent="0.4">
      <c r="A1623" s="394" t="s">
        <v>185</v>
      </c>
      <c r="B1623" s="394"/>
      <c r="C1623" s="394"/>
      <c r="D1623" s="394"/>
      <c r="E1623" s="394"/>
      <c r="F1623" s="394"/>
      <c r="G1623" s="394"/>
      <c r="H1623" s="394"/>
      <c r="I1623" s="394"/>
      <c r="J1623" s="394"/>
    </row>
    <row r="1624" spans="1:10" x14ac:dyDescent="0.35">
      <c r="A1624" s="395" t="s">
        <v>429</v>
      </c>
      <c r="B1624" s="396"/>
      <c r="C1624" s="396"/>
      <c r="D1624" s="396"/>
      <c r="E1624" s="396"/>
      <c r="F1624" s="396"/>
      <c r="G1624" s="396"/>
      <c r="H1624" s="396"/>
      <c r="I1624" s="396"/>
      <c r="J1624" s="397"/>
    </row>
    <row r="1625" spans="1:10" x14ac:dyDescent="0.35">
      <c r="A1625" s="398"/>
      <c r="B1625" s="399"/>
      <c r="C1625" s="399"/>
      <c r="D1625" s="399"/>
      <c r="E1625" s="399"/>
      <c r="F1625" s="399"/>
      <c r="G1625" s="399"/>
      <c r="H1625" s="399"/>
      <c r="I1625" s="399"/>
      <c r="J1625" s="400"/>
    </row>
    <row r="1626" spans="1:10" x14ac:dyDescent="0.35">
      <c r="A1626" s="398"/>
      <c r="B1626" s="399"/>
      <c r="C1626" s="399"/>
      <c r="D1626" s="399"/>
      <c r="E1626" s="399"/>
      <c r="F1626" s="399"/>
      <c r="G1626" s="399"/>
      <c r="H1626" s="399"/>
      <c r="I1626" s="399"/>
      <c r="J1626" s="400"/>
    </row>
    <row r="1627" spans="1:10" x14ac:dyDescent="0.35">
      <c r="A1627" s="398"/>
      <c r="B1627" s="399"/>
      <c r="C1627" s="399"/>
      <c r="D1627" s="399"/>
      <c r="E1627" s="399"/>
      <c r="F1627" s="399"/>
      <c r="G1627" s="399"/>
      <c r="H1627" s="399"/>
      <c r="I1627" s="399"/>
      <c r="J1627" s="400"/>
    </row>
    <row r="1628" spans="1:10" x14ac:dyDescent="0.35">
      <c r="A1628" s="398"/>
      <c r="B1628" s="399"/>
      <c r="C1628" s="399"/>
      <c r="D1628" s="399"/>
      <c r="E1628" s="399"/>
      <c r="F1628" s="399"/>
      <c r="G1628" s="399"/>
      <c r="H1628" s="399"/>
      <c r="I1628" s="399"/>
      <c r="J1628" s="400"/>
    </row>
    <row r="1629" spans="1:10" x14ac:dyDescent="0.35">
      <c r="A1629" s="398"/>
      <c r="B1629" s="399"/>
      <c r="C1629" s="399"/>
      <c r="D1629" s="399"/>
      <c r="E1629" s="399"/>
      <c r="F1629" s="399"/>
      <c r="G1629" s="399"/>
      <c r="H1629" s="399"/>
      <c r="I1629" s="399"/>
      <c r="J1629" s="400"/>
    </row>
    <row r="1630" spans="1:10" x14ac:dyDescent="0.35">
      <c r="A1630" s="398"/>
      <c r="B1630" s="399"/>
      <c r="C1630" s="399"/>
      <c r="D1630" s="399"/>
      <c r="E1630" s="399"/>
      <c r="F1630" s="399"/>
      <c r="G1630" s="399"/>
      <c r="H1630" s="399"/>
      <c r="I1630" s="399"/>
      <c r="J1630" s="400"/>
    </row>
    <row r="1631" spans="1:10" x14ac:dyDescent="0.35">
      <c r="A1631" s="398"/>
      <c r="B1631" s="399"/>
      <c r="C1631" s="399"/>
      <c r="D1631" s="399"/>
      <c r="E1631" s="399"/>
      <c r="F1631" s="399"/>
      <c r="G1631" s="399"/>
      <c r="H1631" s="399"/>
      <c r="I1631" s="399"/>
      <c r="J1631" s="400"/>
    </row>
    <row r="1632" spans="1:10" x14ac:dyDescent="0.35">
      <c r="A1632" s="398"/>
      <c r="B1632" s="399"/>
      <c r="C1632" s="399"/>
      <c r="D1632" s="399"/>
      <c r="E1632" s="399"/>
      <c r="F1632" s="399"/>
      <c r="G1632" s="399"/>
      <c r="H1632" s="399"/>
      <c r="I1632" s="399"/>
      <c r="J1632" s="400"/>
    </row>
    <row r="1633" spans="1:10" x14ac:dyDescent="0.35">
      <c r="A1633" s="398"/>
      <c r="B1633" s="399"/>
      <c r="C1633" s="399"/>
      <c r="D1633" s="399"/>
      <c r="E1633" s="399"/>
      <c r="F1633" s="399"/>
      <c r="G1633" s="399"/>
      <c r="H1633" s="399"/>
      <c r="I1633" s="399"/>
      <c r="J1633" s="400"/>
    </row>
    <row r="1634" spans="1:10" x14ac:dyDescent="0.35">
      <c r="A1634" s="398"/>
      <c r="B1634" s="399"/>
      <c r="C1634" s="399"/>
      <c r="D1634" s="399"/>
      <c r="E1634" s="399"/>
      <c r="F1634" s="399"/>
      <c r="G1634" s="399"/>
      <c r="H1634" s="399"/>
      <c r="I1634" s="399"/>
      <c r="J1634" s="400"/>
    </row>
    <row r="1635" spans="1:10" ht="15" thickBot="1" x14ac:dyDescent="0.4">
      <c r="A1635" s="401"/>
      <c r="B1635" s="402"/>
      <c r="C1635" s="402"/>
      <c r="D1635" s="402"/>
      <c r="E1635" s="402"/>
      <c r="F1635" s="402"/>
      <c r="G1635" s="402"/>
      <c r="H1635" s="402"/>
      <c r="I1635" s="402"/>
      <c r="J1635" s="403"/>
    </row>
    <row r="1636" spans="1:10" ht="18.5" x14ac:dyDescent="0.45">
      <c r="A1636" s="404" t="s">
        <v>489</v>
      </c>
      <c r="B1636" s="404"/>
      <c r="C1636" s="404"/>
      <c r="D1636" s="404"/>
      <c r="E1636" s="404"/>
      <c r="F1636" s="404"/>
      <c r="G1636" s="404"/>
      <c r="H1636" s="404"/>
      <c r="I1636" s="404"/>
      <c r="J1636" s="404"/>
    </row>
    <row r="1637" spans="1:10" ht="15" thickBot="1" x14ac:dyDescent="0.4">
      <c r="A1637" s="405"/>
      <c r="B1637" s="405"/>
      <c r="C1637" s="405"/>
      <c r="D1637" s="405"/>
      <c r="E1637" s="405"/>
      <c r="F1637" s="405"/>
      <c r="G1637" s="405"/>
      <c r="H1637" s="405"/>
      <c r="I1637" s="405"/>
      <c r="J1637" s="405"/>
    </row>
    <row r="1638" spans="1:10" ht="16" thickBot="1" x14ac:dyDescent="0.4">
      <c r="A1638" s="406" t="s">
        <v>183</v>
      </c>
      <c r="B1638" s="406"/>
      <c r="C1638" s="407" t="s">
        <v>490</v>
      </c>
      <c r="D1638" s="408"/>
      <c r="E1638" s="408"/>
      <c r="F1638" s="408"/>
      <c r="G1638" s="408"/>
      <c r="H1638" s="408"/>
      <c r="I1638" s="408"/>
      <c r="J1638" s="409"/>
    </row>
    <row r="1639" spans="1:10" ht="15" thickBot="1" x14ac:dyDescent="0.4">
      <c r="A1639" s="410"/>
      <c r="B1639" s="410"/>
      <c r="C1639" s="410"/>
      <c r="D1639" s="410"/>
      <c r="E1639" s="410"/>
      <c r="F1639" s="410"/>
      <c r="G1639" s="410"/>
      <c r="H1639" s="410"/>
      <c r="I1639" s="410"/>
      <c r="J1639" s="410"/>
    </row>
    <row r="1640" spans="1:10" ht="15" thickBot="1" x14ac:dyDescent="0.4">
      <c r="A1640" s="411" t="s">
        <v>68</v>
      </c>
      <c r="B1640" s="411"/>
      <c r="C1640" s="412"/>
      <c r="D1640" s="183" t="s">
        <v>47</v>
      </c>
      <c r="F1640" s="413" t="s">
        <v>69</v>
      </c>
      <c r="G1640" s="413"/>
      <c r="H1640" s="414"/>
      <c r="I1640" s="183" t="s">
        <v>49</v>
      </c>
    </row>
    <row r="1641" spans="1:10" x14ac:dyDescent="0.35">
      <c r="A1641" s="410"/>
      <c r="B1641" s="410"/>
      <c r="C1641" s="410"/>
      <c r="D1641" s="410"/>
      <c r="E1641" s="410"/>
      <c r="F1641" s="410"/>
      <c r="G1641" s="410"/>
      <c r="H1641" s="410"/>
      <c r="I1641" s="410"/>
      <c r="J1641" s="410"/>
    </row>
    <row r="1642" spans="1:10" ht="16" thickBot="1" x14ac:dyDescent="0.4">
      <c r="A1642" s="415" t="s">
        <v>184</v>
      </c>
      <c r="B1642" s="415"/>
      <c r="C1642" s="415"/>
      <c r="D1642" s="415"/>
      <c r="E1642" s="415"/>
      <c r="F1642" s="415"/>
      <c r="G1642" s="415"/>
      <c r="H1642" s="415"/>
      <c r="I1642" s="415"/>
      <c r="J1642" s="415"/>
    </row>
    <row r="1643" spans="1:10" x14ac:dyDescent="0.35">
      <c r="A1643" s="416" t="s">
        <v>491</v>
      </c>
      <c r="B1643" s="417"/>
      <c r="C1643" s="417"/>
      <c r="D1643" s="417"/>
      <c r="E1643" s="417"/>
      <c r="F1643" s="417"/>
      <c r="G1643" s="417"/>
      <c r="H1643" s="417"/>
      <c r="I1643" s="417"/>
      <c r="J1643" s="418"/>
    </row>
    <row r="1644" spans="1:10" x14ac:dyDescent="0.35">
      <c r="A1644" s="419"/>
      <c r="B1644" s="420"/>
      <c r="C1644" s="420"/>
      <c r="D1644" s="420"/>
      <c r="E1644" s="420"/>
      <c r="F1644" s="420"/>
      <c r="G1644" s="420"/>
      <c r="H1644" s="420"/>
      <c r="I1644" s="420"/>
      <c r="J1644" s="421"/>
    </row>
    <row r="1645" spans="1:10" x14ac:dyDescent="0.35">
      <c r="A1645" s="419"/>
      <c r="B1645" s="420"/>
      <c r="C1645" s="420"/>
      <c r="D1645" s="420"/>
      <c r="E1645" s="420"/>
      <c r="F1645" s="420"/>
      <c r="G1645" s="420"/>
      <c r="H1645" s="420"/>
      <c r="I1645" s="420"/>
      <c r="J1645" s="421"/>
    </row>
    <row r="1646" spans="1:10" x14ac:dyDescent="0.35">
      <c r="A1646" s="419"/>
      <c r="B1646" s="420"/>
      <c r="C1646" s="420"/>
      <c r="D1646" s="420"/>
      <c r="E1646" s="420"/>
      <c r="F1646" s="420"/>
      <c r="G1646" s="420"/>
      <c r="H1646" s="420"/>
      <c r="I1646" s="420"/>
      <c r="J1646" s="421"/>
    </row>
    <row r="1647" spans="1:10" x14ac:dyDescent="0.35">
      <c r="A1647" s="419"/>
      <c r="B1647" s="420"/>
      <c r="C1647" s="420"/>
      <c r="D1647" s="420"/>
      <c r="E1647" s="420"/>
      <c r="F1647" s="420"/>
      <c r="G1647" s="420"/>
      <c r="H1647" s="420"/>
      <c r="I1647" s="420"/>
      <c r="J1647" s="421"/>
    </row>
    <row r="1648" spans="1:10" x14ac:dyDescent="0.35">
      <c r="A1648" s="419"/>
      <c r="B1648" s="420"/>
      <c r="C1648" s="420"/>
      <c r="D1648" s="420"/>
      <c r="E1648" s="420"/>
      <c r="F1648" s="420"/>
      <c r="G1648" s="420"/>
      <c r="H1648" s="420"/>
      <c r="I1648" s="420"/>
      <c r="J1648" s="421"/>
    </row>
    <row r="1649" spans="1:10" x14ac:dyDescent="0.35">
      <c r="A1649" s="419"/>
      <c r="B1649" s="420"/>
      <c r="C1649" s="420"/>
      <c r="D1649" s="420"/>
      <c r="E1649" s="420"/>
      <c r="F1649" s="420"/>
      <c r="G1649" s="420"/>
      <c r="H1649" s="420"/>
      <c r="I1649" s="420"/>
      <c r="J1649" s="421"/>
    </row>
    <row r="1650" spans="1:10" x14ac:dyDescent="0.35">
      <c r="A1650" s="419"/>
      <c r="B1650" s="420"/>
      <c r="C1650" s="420"/>
      <c r="D1650" s="420"/>
      <c r="E1650" s="420"/>
      <c r="F1650" s="420"/>
      <c r="G1650" s="420"/>
      <c r="H1650" s="420"/>
      <c r="I1650" s="420"/>
      <c r="J1650" s="421"/>
    </row>
    <row r="1651" spans="1:10" x14ac:dyDescent="0.35">
      <c r="A1651" s="419"/>
      <c r="B1651" s="420"/>
      <c r="C1651" s="420"/>
      <c r="D1651" s="420"/>
      <c r="E1651" s="420"/>
      <c r="F1651" s="420"/>
      <c r="G1651" s="420"/>
      <c r="H1651" s="420"/>
      <c r="I1651" s="420"/>
      <c r="J1651" s="421"/>
    </row>
    <row r="1652" spans="1:10" ht="15" thickBot="1" x14ac:dyDescent="0.4">
      <c r="A1652" s="422"/>
      <c r="B1652" s="423"/>
      <c r="C1652" s="423"/>
      <c r="D1652" s="423"/>
      <c r="E1652" s="423"/>
      <c r="F1652" s="423"/>
      <c r="G1652" s="423"/>
      <c r="H1652" s="423"/>
      <c r="I1652" s="423"/>
      <c r="J1652" s="424"/>
    </row>
    <row r="1653" spans="1:10" x14ac:dyDescent="0.35">
      <c r="A1653" s="425"/>
      <c r="B1653" s="425"/>
      <c r="C1653" s="425"/>
      <c r="D1653" s="425"/>
      <c r="E1653" s="425"/>
      <c r="F1653" s="425"/>
      <c r="G1653" s="425"/>
      <c r="H1653" s="425"/>
      <c r="I1653" s="425"/>
      <c r="J1653" s="425"/>
    </row>
    <row r="1654" spans="1:10" ht="16" thickBot="1" x14ac:dyDescent="0.4">
      <c r="A1654" s="415" t="s">
        <v>29</v>
      </c>
      <c r="B1654" s="415"/>
      <c r="C1654" s="415"/>
      <c r="D1654" s="415"/>
      <c r="E1654" s="415"/>
      <c r="F1654" s="415"/>
      <c r="G1654" s="415"/>
      <c r="H1654" s="415"/>
      <c r="I1654" s="415"/>
      <c r="J1654" s="415"/>
    </row>
    <row r="1655" spans="1:10" x14ac:dyDescent="0.35">
      <c r="A1655" s="416" t="s">
        <v>492</v>
      </c>
      <c r="B1655" s="417"/>
      <c r="C1655" s="417"/>
      <c r="D1655" s="417"/>
      <c r="E1655" s="417"/>
      <c r="F1655" s="417"/>
      <c r="G1655" s="417"/>
      <c r="H1655" s="417"/>
      <c r="I1655" s="417"/>
      <c r="J1655" s="418"/>
    </row>
    <row r="1656" spans="1:10" x14ac:dyDescent="0.35">
      <c r="A1656" s="419"/>
      <c r="B1656" s="420"/>
      <c r="C1656" s="420"/>
      <c r="D1656" s="420"/>
      <c r="E1656" s="420"/>
      <c r="F1656" s="420"/>
      <c r="G1656" s="420"/>
      <c r="H1656" s="420"/>
      <c r="I1656" s="420"/>
      <c r="J1656" s="421"/>
    </row>
    <row r="1657" spans="1:10" x14ac:dyDescent="0.35">
      <c r="A1657" s="419"/>
      <c r="B1657" s="420"/>
      <c r="C1657" s="420"/>
      <c r="D1657" s="420"/>
      <c r="E1657" s="420"/>
      <c r="F1657" s="420"/>
      <c r="G1657" s="420"/>
      <c r="H1657" s="420"/>
      <c r="I1657" s="420"/>
      <c r="J1657" s="421"/>
    </row>
    <row r="1658" spans="1:10" x14ac:dyDescent="0.35">
      <c r="A1658" s="419"/>
      <c r="B1658" s="420"/>
      <c r="C1658" s="420"/>
      <c r="D1658" s="420"/>
      <c r="E1658" s="420"/>
      <c r="F1658" s="420"/>
      <c r="G1658" s="420"/>
      <c r="H1658" s="420"/>
      <c r="I1658" s="420"/>
      <c r="J1658" s="421"/>
    </row>
    <row r="1659" spans="1:10" ht="15" thickBot="1" x14ac:dyDescent="0.4">
      <c r="A1659" s="422"/>
      <c r="B1659" s="423"/>
      <c r="C1659" s="423"/>
      <c r="D1659" s="423"/>
      <c r="E1659" s="423"/>
      <c r="F1659" s="423"/>
      <c r="G1659" s="423"/>
      <c r="H1659" s="423"/>
      <c r="I1659" s="423"/>
      <c r="J1659" s="424"/>
    </row>
    <row r="1660" spans="1:10" x14ac:dyDescent="0.35">
      <c r="A1660" s="425"/>
      <c r="B1660" s="425"/>
      <c r="C1660" s="425"/>
      <c r="D1660" s="425"/>
      <c r="E1660" s="425"/>
      <c r="F1660" s="425"/>
      <c r="G1660" s="425"/>
      <c r="H1660" s="425"/>
      <c r="I1660" s="425"/>
      <c r="J1660" s="425"/>
    </row>
    <row r="1661" spans="1:10" ht="16" thickBot="1" x14ac:dyDescent="0.4">
      <c r="A1661" s="415" t="s">
        <v>27</v>
      </c>
      <c r="B1661" s="415"/>
      <c r="C1661" s="415"/>
      <c r="D1661" s="415"/>
      <c r="E1661" s="415"/>
      <c r="F1661" s="415"/>
      <c r="G1661" s="415"/>
      <c r="H1661" s="415"/>
      <c r="I1661" s="415"/>
      <c r="J1661" s="415"/>
    </row>
    <row r="1662" spans="1:10" ht="15" thickBot="1" x14ac:dyDescent="0.4">
      <c r="A1662" s="426" t="s">
        <v>274</v>
      </c>
      <c r="B1662" s="427"/>
      <c r="C1662" s="427"/>
      <c r="D1662" s="427"/>
      <c r="E1662" s="427"/>
      <c r="F1662" s="427"/>
      <c r="G1662" s="427"/>
      <c r="H1662" s="427"/>
      <c r="I1662" s="427"/>
      <c r="J1662" s="428"/>
    </row>
    <row r="1663" spans="1:10" x14ac:dyDescent="0.35">
      <c r="A1663" s="425"/>
      <c r="B1663" s="425"/>
      <c r="C1663" s="425"/>
      <c r="D1663" s="425"/>
      <c r="E1663" s="425"/>
      <c r="F1663" s="425"/>
      <c r="G1663" s="425"/>
      <c r="H1663" s="425"/>
      <c r="I1663" s="425"/>
      <c r="J1663" s="425"/>
    </row>
    <row r="1664" spans="1:10" ht="16" thickBot="1" x14ac:dyDescent="0.4">
      <c r="A1664" s="394" t="s">
        <v>185</v>
      </c>
      <c r="B1664" s="394"/>
      <c r="C1664" s="394"/>
      <c r="D1664" s="394"/>
      <c r="E1664" s="394"/>
      <c r="F1664" s="394"/>
      <c r="G1664" s="394"/>
      <c r="H1664" s="394"/>
      <c r="I1664" s="394"/>
      <c r="J1664" s="394"/>
    </row>
    <row r="1665" spans="1:10" ht="20.149999999999999" customHeight="1" x14ac:dyDescent="0.35">
      <c r="A1665" s="395" t="s">
        <v>493</v>
      </c>
      <c r="B1665" s="396"/>
      <c r="C1665" s="396"/>
      <c r="D1665" s="396"/>
      <c r="E1665" s="396"/>
      <c r="F1665" s="396"/>
      <c r="G1665" s="396"/>
      <c r="H1665" s="396"/>
      <c r="I1665" s="396"/>
      <c r="J1665" s="397"/>
    </row>
    <row r="1666" spans="1:10" ht="20.149999999999999" customHeight="1" x14ac:dyDescent="0.35">
      <c r="A1666" s="398"/>
      <c r="B1666" s="399"/>
      <c r="C1666" s="399"/>
      <c r="D1666" s="399"/>
      <c r="E1666" s="399"/>
      <c r="F1666" s="399"/>
      <c r="G1666" s="399"/>
      <c r="H1666" s="399"/>
      <c r="I1666" s="399"/>
      <c r="J1666" s="400"/>
    </row>
    <row r="1667" spans="1:10" ht="20.149999999999999" customHeight="1" x14ac:dyDescent="0.35">
      <c r="A1667" s="398"/>
      <c r="B1667" s="399"/>
      <c r="C1667" s="399"/>
      <c r="D1667" s="399"/>
      <c r="E1667" s="399"/>
      <c r="F1667" s="399"/>
      <c r="G1667" s="399"/>
      <c r="H1667" s="399"/>
      <c r="I1667" s="399"/>
      <c r="J1667" s="400"/>
    </row>
    <row r="1668" spans="1:10" ht="20.149999999999999" customHeight="1" x14ac:dyDescent="0.35">
      <c r="A1668" s="398"/>
      <c r="B1668" s="399"/>
      <c r="C1668" s="399"/>
      <c r="D1668" s="399"/>
      <c r="E1668" s="399"/>
      <c r="F1668" s="399"/>
      <c r="G1668" s="399"/>
      <c r="H1668" s="399"/>
      <c r="I1668" s="399"/>
      <c r="J1668" s="400"/>
    </row>
    <row r="1669" spans="1:10" ht="20.149999999999999" customHeight="1" x14ac:dyDescent="0.35">
      <c r="A1669" s="398"/>
      <c r="B1669" s="399"/>
      <c r="C1669" s="399"/>
      <c r="D1669" s="399"/>
      <c r="E1669" s="399"/>
      <c r="F1669" s="399"/>
      <c r="G1669" s="399"/>
      <c r="H1669" s="399"/>
      <c r="I1669" s="399"/>
      <c r="J1669" s="400"/>
    </row>
    <row r="1670" spans="1:10" ht="20.149999999999999" customHeight="1" x14ac:dyDescent="0.35">
      <c r="A1670" s="398"/>
      <c r="B1670" s="399"/>
      <c r="C1670" s="399"/>
      <c r="D1670" s="399"/>
      <c r="E1670" s="399"/>
      <c r="F1670" s="399"/>
      <c r="G1670" s="399"/>
      <c r="H1670" s="399"/>
      <c r="I1670" s="399"/>
      <c r="J1670" s="400"/>
    </row>
    <row r="1671" spans="1:10" ht="20.149999999999999" customHeight="1" x14ac:dyDescent="0.35">
      <c r="A1671" s="398"/>
      <c r="B1671" s="399"/>
      <c r="C1671" s="399"/>
      <c r="D1671" s="399"/>
      <c r="E1671" s="399"/>
      <c r="F1671" s="399"/>
      <c r="G1671" s="399"/>
      <c r="H1671" s="399"/>
      <c r="I1671" s="399"/>
      <c r="J1671" s="400"/>
    </row>
    <row r="1672" spans="1:10" ht="20.149999999999999" customHeight="1" x14ac:dyDescent="0.35">
      <c r="A1672" s="398"/>
      <c r="B1672" s="399"/>
      <c r="C1672" s="399"/>
      <c r="D1672" s="399"/>
      <c r="E1672" s="399"/>
      <c r="F1672" s="399"/>
      <c r="G1672" s="399"/>
      <c r="H1672" s="399"/>
      <c r="I1672" s="399"/>
      <c r="J1672" s="400"/>
    </row>
    <row r="1673" spans="1:10" ht="20.149999999999999" customHeight="1" x14ac:dyDescent="0.35">
      <c r="A1673" s="398"/>
      <c r="B1673" s="399"/>
      <c r="C1673" s="399"/>
      <c r="D1673" s="399"/>
      <c r="E1673" s="399"/>
      <c r="F1673" s="399"/>
      <c r="G1673" s="399"/>
      <c r="H1673" s="399"/>
      <c r="I1673" s="399"/>
      <c r="J1673" s="400"/>
    </row>
    <row r="1674" spans="1:10" ht="20.149999999999999" customHeight="1" x14ac:dyDescent="0.35">
      <c r="A1674" s="398"/>
      <c r="B1674" s="399"/>
      <c r="C1674" s="399"/>
      <c r="D1674" s="399"/>
      <c r="E1674" s="399"/>
      <c r="F1674" s="399"/>
      <c r="G1674" s="399"/>
      <c r="H1674" s="399"/>
      <c r="I1674" s="399"/>
      <c r="J1674" s="400"/>
    </row>
    <row r="1675" spans="1:10" ht="20.149999999999999" customHeight="1" x14ac:dyDescent="0.35">
      <c r="A1675" s="398"/>
      <c r="B1675" s="399"/>
      <c r="C1675" s="399"/>
      <c r="D1675" s="399"/>
      <c r="E1675" s="399"/>
      <c r="F1675" s="399"/>
      <c r="G1675" s="399"/>
      <c r="H1675" s="399"/>
      <c r="I1675" s="399"/>
      <c r="J1675" s="400"/>
    </row>
    <row r="1676" spans="1:10" ht="20.149999999999999" customHeight="1" thickBot="1" x14ac:dyDescent="0.4">
      <c r="A1676" s="401"/>
      <c r="B1676" s="402"/>
      <c r="C1676" s="402"/>
      <c r="D1676" s="402"/>
      <c r="E1676" s="402"/>
      <c r="F1676" s="402"/>
      <c r="G1676" s="402"/>
      <c r="H1676" s="402"/>
      <c r="I1676" s="402"/>
      <c r="J1676" s="403"/>
    </row>
    <row r="1677" spans="1:10" ht="18.5" x14ac:dyDescent="0.45">
      <c r="A1677" s="404" t="s">
        <v>517</v>
      </c>
      <c r="B1677" s="404"/>
      <c r="C1677" s="404"/>
      <c r="D1677" s="404"/>
      <c r="E1677" s="404"/>
      <c r="F1677" s="404"/>
      <c r="G1677" s="404"/>
      <c r="H1677" s="404"/>
      <c r="I1677" s="404"/>
      <c r="J1677" s="404"/>
    </row>
    <row r="1678" spans="1:10" ht="15" thickBot="1" x14ac:dyDescent="0.4">
      <c r="A1678" s="405"/>
      <c r="B1678" s="405"/>
      <c r="C1678" s="405"/>
      <c r="D1678" s="405"/>
      <c r="E1678" s="405"/>
      <c r="F1678" s="405"/>
      <c r="G1678" s="405"/>
      <c r="H1678" s="405"/>
      <c r="I1678" s="405"/>
      <c r="J1678" s="405"/>
    </row>
    <row r="1679" spans="1:10" ht="16" thickBot="1" x14ac:dyDescent="0.4">
      <c r="A1679" s="406" t="s">
        <v>183</v>
      </c>
      <c r="B1679" s="406"/>
      <c r="C1679" s="407" t="s">
        <v>502</v>
      </c>
      <c r="D1679" s="408"/>
      <c r="E1679" s="408"/>
      <c r="F1679" s="408"/>
      <c r="G1679" s="408"/>
      <c r="H1679" s="408"/>
      <c r="I1679" s="408"/>
      <c r="J1679" s="409"/>
    </row>
    <row r="1680" spans="1:10" ht="15" thickBot="1" x14ac:dyDescent="0.4">
      <c r="A1680" s="410"/>
      <c r="B1680" s="410"/>
      <c r="C1680" s="410"/>
      <c r="D1680" s="410"/>
      <c r="E1680" s="410"/>
      <c r="F1680" s="410"/>
      <c r="G1680" s="410"/>
      <c r="H1680" s="410"/>
      <c r="I1680" s="410"/>
      <c r="J1680" s="410"/>
    </row>
    <row r="1681" spans="1:10" ht="15" thickBot="1" x14ac:dyDescent="0.4">
      <c r="A1681" s="411" t="s">
        <v>68</v>
      </c>
      <c r="B1681" s="411"/>
      <c r="C1681" s="412"/>
      <c r="D1681" s="183" t="s">
        <v>48</v>
      </c>
      <c r="F1681" s="413" t="s">
        <v>69</v>
      </c>
      <c r="G1681" s="413"/>
      <c r="H1681" s="414"/>
      <c r="I1681" s="183" t="s">
        <v>49</v>
      </c>
    </row>
    <row r="1682" spans="1:10" x14ac:dyDescent="0.35">
      <c r="A1682" s="410"/>
      <c r="B1682" s="410"/>
      <c r="C1682" s="410"/>
      <c r="D1682" s="410"/>
      <c r="E1682" s="410"/>
      <c r="F1682" s="410"/>
      <c r="G1682" s="410"/>
      <c r="H1682" s="410"/>
      <c r="I1682" s="410"/>
      <c r="J1682" s="410"/>
    </row>
    <row r="1683" spans="1:10" ht="16" thickBot="1" x14ac:dyDescent="0.4">
      <c r="A1683" s="415" t="s">
        <v>184</v>
      </c>
      <c r="B1683" s="415"/>
      <c r="C1683" s="415"/>
      <c r="D1683" s="415"/>
      <c r="E1683" s="415"/>
      <c r="F1683" s="415"/>
      <c r="G1683" s="415"/>
      <c r="H1683" s="415"/>
      <c r="I1683" s="415"/>
      <c r="J1683" s="415"/>
    </row>
    <row r="1684" spans="1:10" ht="30" customHeight="1" x14ac:dyDescent="0.35">
      <c r="A1684" s="416" t="s">
        <v>503</v>
      </c>
      <c r="B1684" s="417"/>
      <c r="C1684" s="417"/>
      <c r="D1684" s="417"/>
      <c r="E1684" s="417"/>
      <c r="F1684" s="417"/>
      <c r="G1684" s="417"/>
      <c r="H1684" s="417"/>
      <c r="I1684" s="417"/>
      <c r="J1684" s="418"/>
    </row>
    <row r="1685" spans="1:10" ht="30" customHeight="1" x14ac:dyDescent="0.35">
      <c r="A1685" s="419"/>
      <c r="B1685" s="420"/>
      <c r="C1685" s="420"/>
      <c r="D1685" s="420"/>
      <c r="E1685" s="420"/>
      <c r="F1685" s="420"/>
      <c r="G1685" s="420"/>
      <c r="H1685" s="420"/>
      <c r="I1685" s="420"/>
      <c r="J1685" s="421"/>
    </row>
    <row r="1686" spans="1:10" ht="30" customHeight="1" x14ac:dyDescent="0.35">
      <c r="A1686" s="419"/>
      <c r="B1686" s="420"/>
      <c r="C1686" s="420"/>
      <c r="D1686" s="420"/>
      <c r="E1686" s="420"/>
      <c r="F1686" s="420"/>
      <c r="G1686" s="420"/>
      <c r="H1686" s="420"/>
      <c r="I1686" s="420"/>
      <c r="J1686" s="421"/>
    </row>
    <row r="1687" spans="1:10" ht="30" customHeight="1" x14ac:dyDescent="0.35">
      <c r="A1687" s="419"/>
      <c r="B1687" s="420"/>
      <c r="C1687" s="420"/>
      <c r="D1687" s="420"/>
      <c r="E1687" s="420"/>
      <c r="F1687" s="420"/>
      <c r="G1687" s="420"/>
      <c r="H1687" s="420"/>
      <c r="I1687" s="420"/>
      <c r="J1687" s="421"/>
    </row>
    <row r="1688" spans="1:10" ht="30" customHeight="1" x14ac:dyDescent="0.35">
      <c r="A1688" s="419"/>
      <c r="B1688" s="420"/>
      <c r="C1688" s="420"/>
      <c r="D1688" s="420"/>
      <c r="E1688" s="420"/>
      <c r="F1688" s="420"/>
      <c r="G1688" s="420"/>
      <c r="H1688" s="420"/>
      <c r="I1688" s="420"/>
      <c r="J1688" s="421"/>
    </row>
    <row r="1689" spans="1:10" ht="30" customHeight="1" x14ac:dyDescent="0.35">
      <c r="A1689" s="419"/>
      <c r="B1689" s="420"/>
      <c r="C1689" s="420"/>
      <c r="D1689" s="420"/>
      <c r="E1689" s="420"/>
      <c r="F1689" s="420"/>
      <c r="G1689" s="420"/>
      <c r="H1689" s="420"/>
      <c r="I1689" s="420"/>
      <c r="J1689" s="421"/>
    </row>
    <row r="1690" spans="1:10" ht="30" customHeight="1" x14ac:dyDescent="0.35">
      <c r="A1690" s="419"/>
      <c r="B1690" s="420"/>
      <c r="C1690" s="420"/>
      <c r="D1690" s="420"/>
      <c r="E1690" s="420"/>
      <c r="F1690" s="420"/>
      <c r="G1690" s="420"/>
      <c r="H1690" s="420"/>
      <c r="I1690" s="420"/>
      <c r="J1690" s="421"/>
    </row>
    <row r="1691" spans="1:10" ht="30" customHeight="1" x14ac:dyDescent="0.35">
      <c r="A1691" s="419"/>
      <c r="B1691" s="420"/>
      <c r="C1691" s="420"/>
      <c r="D1691" s="420"/>
      <c r="E1691" s="420"/>
      <c r="F1691" s="420"/>
      <c r="G1691" s="420"/>
      <c r="H1691" s="420"/>
      <c r="I1691" s="420"/>
      <c r="J1691" s="421"/>
    </row>
    <row r="1692" spans="1:10" ht="30" customHeight="1" x14ac:dyDescent="0.35">
      <c r="A1692" s="419"/>
      <c r="B1692" s="420"/>
      <c r="C1692" s="420"/>
      <c r="D1692" s="420"/>
      <c r="E1692" s="420"/>
      <c r="F1692" s="420"/>
      <c r="G1692" s="420"/>
      <c r="H1692" s="420"/>
      <c r="I1692" s="420"/>
      <c r="J1692" s="421"/>
    </row>
    <row r="1693" spans="1:10" ht="30" customHeight="1" thickBot="1" x14ac:dyDescent="0.4">
      <c r="A1693" s="422"/>
      <c r="B1693" s="423"/>
      <c r="C1693" s="423"/>
      <c r="D1693" s="423"/>
      <c r="E1693" s="423"/>
      <c r="F1693" s="423"/>
      <c r="G1693" s="423"/>
      <c r="H1693" s="423"/>
      <c r="I1693" s="423"/>
      <c r="J1693" s="424"/>
    </row>
    <row r="1694" spans="1:10" ht="17.149999999999999" customHeight="1" x14ac:dyDescent="0.35">
      <c r="A1694" s="425"/>
      <c r="B1694" s="425"/>
      <c r="C1694" s="425"/>
      <c r="D1694" s="425"/>
      <c r="E1694" s="425"/>
      <c r="F1694" s="425"/>
      <c r="G1694" s="425"/>
      <c r="H1694" s="425"/>
      <c r="I1694" s="425"/>
      <c r="J1694" s="425"/>
    </row>
    <row r="1695" spans="1:10" ht="16" thickBot="1" x14ac:dyDescent="0.4">
      <c r="A1695" s="415" t="s">
        <v>29</v>
      </c>
      <c r="B1695" s="415"/>
      <c r="C1695" s="415"/>
      <c r="D1695" s="415"/>
      <c r="E1695" s="415"/>
      <c r="F1695" s="415"/>
      <c r="G1695" s="415"/>
      <c r="H1695" s="415"/>
      <c r="I1695" s="415"/>
      <c r="J1695" s="415"/>
    </row>
    <row r="1696" spans="1:10" x14ac:dyDescent="0.35">
      <c r="A1696" s="416" t="s">
        <v>504</v>
      </c>
      <c r="B1696" s="417"/>
      <c r="C1696" s="417"/>
      <c r="D1696" s="417"/>
      <c r="E1696" s="417"/>
      <c r="F1696" s="417"/>
      <c r="G1696" s="417"/>
      <c r="H1696" s="417"/>
      <c r="I1696" s="417"/>
      <c r="J1696" s="418"/>
    </row>
    <row r="1697" spans="1:10" x14ac:dyDescent="0.35">
      <c r="A1697" s="419"/>
      <c r="B1697" s="420"/>
      <c r="C1697" s="420"/>
      <c r="D1697" s="420"/>
      <c r="E1697" s="420"/>
      <c r="F1697" s="420"/>
      <c r="G1697" s="420"/>
      <c r="H1697" s="420"/>
      <c r="I1697" s="420"/>
      <c r="J1697" s="421"/>
    </row>
    <row r="1698" spans="1:10" x14ac:dyDescent="0.35">
      <c r="A1698" s="419"/>
      <c r="B1698" s="420"/>
      <c r="C1698" s="420"/>
      <c r="D1698" s="420"/>
      <c r="E1698" s="420"/>
      <c r="F1698" s="420"/>
      <c r="G1698" s="420"/>
      <c r="H1698" s="420"/>
      <c r="I1698" s="420"/>
      <c r="J1698" s="421"/>
    </row>
    <row r="1699" spans="1:10" x14ac:dyDescent="0.35">
      <c r="A1699" s="419"/>
      <c r="B1699" s="420"/>
      <c r="C1699" s="420"/>
      <c r="D1699" s="420"/>
      <c r="E1699" s="420"/>
      <c r="F1699" s="420"/>
      <c r="G1699" s="420"/>
      <c r="H1699" s="420"/>
      <c r="I1699" s="420"/>
      <c r="J1699" s="421"/>
    </row>
    <row r="1700" spans="1:10" ht="15" thickBot="1" x14ac:dyDescent="0.4">
      <c r="A1700" s="422"/>
      <c r="B1700" s="423"/>
      <c r="C1700" s="423"/>
      <c r="D1700" s="423"/>
      <c r="E1700" s="423"/>
      <c r="F1700" s="423"/>
      <c r="G1700" s="423"/>
      <c r="H1700" s="423"/>
      <c r="I1700" s="423"/>
      <c r="J1700" s="424"/>
    </row>
    <row r="1701" spans="1:10" x14ac:dyDescent="0.35">
      <c r="A1701" s="425"/>
      <c r="B1701" s="425"/>
      <c r="C1701" s="425"/>
      <c r="D1701" s="425"/>
      <c r="E1701" s="425"/>
      <c r="F1701" s="425"/>
      <c r="G1701" s="425"/>
      <c r="H1701" s="425"/>
      <c r="I1701" s="425"/>
      <c r="J1701" s="425"/>
    </row>
    <row r="1702" spans="1:10" ht="16" thickBot="1" x14ac:dyDescent="0.4">
      <c r="A1702" s="415" t="s">
        <v>27</v>
      </c>
      <c r="B1702" s="415"/>
      <c r="C1702" s="415"/>
      <c r="D1702" s="415"/>
      <c r="E1702" s="415"/>
      <c r="F1702" s="415"/>
      <c r="G1702" s="415"/>
      <c r="H1702" s="415"/>
      <c r="I1702" s="415"/>
      <c r="J1702" s="415"/>
    </row>
    <row r="1703" spans="1:10" ht="15" thickBot="1" x14ac:dyDescent="0.4">
      <c r="A1703" s="426" t="s">
        <v>319</v>
      </c>
      <c r="B1703" s="427"/>
      <c r="C1703" s="427"/>
      <c r="D1703" s="427"/>
      <c r="E1703" s="427"/>
      <c r="F1703" s="427"/>
      <c r="G1703" s="427"/>
      <c r="H1703" s="427"/>
      <c r="I1703" s="427"/>
      <c r="J1703" s="428"/>
    </row>
    <row r="1704" spans="1:10" x14ac:dyDescent="0.35">
      <c r="A1704" s="425"/>
      <c r="B1704" s="425"/>
      <c r="C1704" s="425"/>
      <c r="D1704" s="425"/>
      <c r="E1704" s="425"/>
      <c r="F1704" s="425"/>
      <c r="G1704" s="425"/>
      <c r="H1704" s="425"/>
      <c r="I1704" s="425"/>
      <c r="J1704" s="425"/>
    </row>
    <row r="1705" spans="1:10" ht="16" thickBot="1" x14ac:dyDescent="0.4">
      <c r="A1705" s="394" t="s">
        <v>185</v>
      </c>
      <c r="B1705" s="394"/>
      <c r="C1705" s="394"/>
      <c r="D1705" s="394"/>
      <c r="E1705" s="394"/>
      <c r="F1705" s="394"/>
      <c r="G1705" s="394"/>
      <c r="H1705" s="394"/>
      <c r="I1705" s="394"/>
      <c r="J1705" s="394"/>
    </row>
    <row r="1706" spans="1:10" x14ac:dyDescent="0.35">
      <c r="A1706" s="395" t="s">
        <v>518</v>
      </c>
      <c r="B1706" s="396"/>
      <c r="C1706" s="396"/>
      <c r="D1706" s="396"/>
      <c r="E1706" s="396"/>
      <c r="F1706" s="396"/>
      <c r="G1706" s="396"/>
      <c r="H1706" s="396"/>
      <c r="I1706" s="396"/>
      <c r="J1706" s="397"/>
    </row>
    <row r="1707" spans="1:10" x14ac:dyDescent="0.35">
      <c r="A1707" s="398"/>
      <c r="B1707" s="399"/>
      <c r="C1707" s="399"/>
      <c r="D1707" s="399"/>
      <c r="E1707" s="399"/>
      <c r="F1707" s="399"/>
      <c r="G1707" s="399"/>
      <c r="H1707" s="399"/>
      <c r="I1707" s="399"/>
      <c r="J1707" s="400"/>
    </row>
    <row r="1708" spans="1:10" x14ac:dyDescent="0.35">
      <c r="A1708" s="398"/>
      <c r="B1708" s="399"/>
      <c r="C1708" s="399"/>
      <c r="D1708" s="399"/>
      <c r="E1708" s="399"/>
      <c r="F1708" s="399"/>
      <c r="G1708" s="399"/>
      <c r="H1708" s="399"/>
      <c r="I1708" s="399"/>
      <c r="J1708" s="400"/>
    </row>
    <row r="1709" spans="1:10" x14ac:dyDescent="0.35">
      <c r="A1709" s="398"/>
      <c r="B1709" s="399"/>
      <c r="C1709" s="399"/>
      <c r="D1709" s="399"/>
      <c r="E1709" s="399"/>
      <c r="F1709" s="399"/>
      <c r="G1709" s="399"/>
      <c r="H1709" s="399"/>
      <c r="I1709" s="399"/>
      <c r="J1709" s="400"/>
    </row>
    <row r="1710" spans="1:10" x14ac:dyDescent="0.35">
      <c r="A1710" s="398"/>
      <c r="B1710" s="399"/>
      <c r="C1710" s="399"/>
      <c r="D1710" s="399"/>
      <c r="E1710" s="399"/>
      <c r="F1710" s="399"/>
      <c r="G1710" s="399"/>
      <c r="H1710" s="399"/>
      <c r="I1710" s="399"/>
      <c r="J1710" s="400"/>
    </row>
    <row r="1711" spans="1:10" x14ac:dyDescent="0.35">
      <c r="A1711" s="398"/>
      <c r="B1711" s="399"/>
      <c r="C1711" s="399"/>
      <c r="D1711" s="399"/>
      <c r="E1711" s="399"/>
      <c r="F1711" s="399"/>
      <c r="G1711" s="399"/>
      <c r="H1711" s="399"/>
      <c r="I1711" s="399"/>
      <c r="J1711" s="400"/>
    </row>
    <row r="1712" spans="1:10" x14ac:dyDescent="0.35">
      <c r="A1712" s="398"/>
      <c r="B1712" s="399"/>
      <c r="C1712" s="399"/>
      <c r="D1712" s="399"/>
      <c r="E1712" s="399"/>
      <c r="F1712" s="399"/>
      <c r="G1712" s="399"/>
      <c r="H1712" s="399"/>
      <c r="I1712" s="399"/>
      <c r="J1712" s="400"/>
    </row>
    <row r="1713" spans="1:10" x14ac:dyDescent="0.35">
      <c r="A1713" s="398"/>
      <c r="B1713" s="399"/>
      <c r="C1713" s="399"/>
      <c r="D1713" s="399"/>
      <c r="E1713" s="399"/>
      <c r="F1713" s="399"/>
      <c r="G1713" s="399"/>
      <c r="H1713" s="399"/>
      <c r="I1713" s="399"/>
      <c r="J1713" s="400"/>
    </row>
    <row r="1714" spans="1:10" x14ac:dyDescent="0.35">
      <c r="A1714" s="398"/>
      <c r="B1714" s="399"/>
      <c r="C1714" s="399"/>
      <c r="D1714" s="399"/>
      <c r="E1714" s="399"/>
      <c r="F1714" s="399"/>
      <c r="G1714" s="399"/>
      <c r="H1714" s="399"/>
      <c r="I1714" s="399"/>
      <c r="J1714" s="400"/>
    </row>
    <row r="1715" spans="1:10" x14ac:dyDescent="0.35">
      <c r="A1715" s="398"/>
      <c r="B1715" s="399"/>
      <c r="C1715" s="399"/>
      <c r="D1715" s="399"/>
      <c r="E1715" s="399"/>
      <c r="F1715" s="399"/>
      <c r="G1715" s="399"/>
      <c r="H1715" s="399"/>
      <c r="I1715" s="399"/>
      <c r="J1715" s="400"/>
    </row>
    <row r="1716" spans="1:10" x14ac:dyDescent="0.35">
      <c r="A1716" s="398"/>
      <c r="B1716" s="399"/>
      <c r="C1716" s="399"/>
      <c r="D1716" s="399"/>
      <c r="E1716" s="399"/>
      <c r="F1716" s="399"/>
      <c r="G1716" s="399"/>
      <c r="H1716" s="399"/>
      <c r="I1716" s="399"/>
      <c r="J1716" s="400"/>
    </row>
    <row r="1717" spans="1:10" ht="15" thickBot="1" x14ac:dyDescent="0.4">
      <c r="A1717" s="401"/>
      <c r="B1717" s="402"/>
      <c r="C1717" s="402"/>
      <c r="D1717" s="402"/>
      <c r="E1717" s="402"/>
      <c r="F1717" s="402"/>
      <c r="G1717" s="402"/>
      <c r="H1717" s="402"/>
      <c r="I1717" s="402"/>
      <c r="J1717" s="403"/>
    </row>
    <row r="1719" spans="1:10" ht="18.5" x14ac:dyDescent="0.45">
      <c r="A1719" s="404" t="s">
        <v>534</v>
      </c>
      <c r="B1719" s="404"/>
      <c r="C1719" s="404"/>
      <c r="D1719" s="404"/>
      <c r="E1719" s="404"/>
      <c r="F1719" s="404"/>
      <c r="G1719" s="404"/>
      <c r="H1719" s="404"/>
      <c r="I1719" s="404"/>
      <c r="J1719" s="404"/>
    </row>
    <row r="1720" spans="1:10" ht="15" thickBot="1" x14ac:dyDescent="0.4">
      <c r="A1720" s="405"/>
      <c r="B1720" s="405"/>
      <c r="C1720" s="405"/>
      <c r="D1720" s="405"/>
      <c r="E1720" s="405"/>
      <c r="F1720" s="405"/>
      <c r="G1720" s="405"/>
      <c r="H1720" s="405"/>
      <c r="I1720" s="405"/>
      <c r="J1720" s="405"/>
    </row>
    <row r="1721" spans="1:10" ht="16" thickBot="1" x14ac:dyDescent="0.4">
      <c r="A1721" s="406" t="s">
        <v>183</v>
      </c>
      <c r="B1721" s="406"/>
      <c r="C1721" s="407" t="s">
        <v>532</v>
      </c>
      <c r="D1721" s="408"/>
      <c r="E1721" s="408"/>
      <c r="F1721" s="408"/>
      <c r="G1721" s="408"/>
      <c r="H1721" s="408"/>
      <c r="I1721" s="408"/>
      <c r="J1721" s="409"/>
    </row>
    <row r="1722" spans="1:10" ht="15" thickBot="1" x14ac:dyDescent="0.4">
      <c r="A1722" s="410"/>
      <c r="B1722" s="410"/>
      <c r="C1722" s="410"/>
      <c r="D1722" s="410"/>
      <c r="E1722" s="410"/>
      <c r="F1722" s="410"/>
      <c r="G1722" s="410"/>
      <c r="H1722" s="410"/>
      <c r="I1722" s="410"/>
      <c r="J1722" s="410"/>
    </row>
    <row r="1723" spans="1:10" ht="15" thickBot="1" x14ac:dyDescent="0.4">
      <c r="A1723" s="411" t="s">
        <v>68</v>
      </c>
      <c r="B1723" s="411"/>
      <c r="C1723" s="412"/>
      <c r="D1723" s="183" t="s">
        <v>48</v>
      </c>
      <c r="F1723" s="413" t="s">
        <v>69</v>
      </c>
      <c r="G1723" s="413"/>
      <c r="H1723" s="414"/>
      <c r="I1723" s="183" t="s">
        <v>49</v>
      </c>
    </row>
    <row r="1724" spans="1:10" x14ac:dyDescent="0.35">
      <c r="A1724" s="410"/>
      <c r="B1724" s="410"/>
      <c r="C1724" s="410"/>
      <c r="D1724" s="410"/>
      <c r="E1724" s="410"/>
      <c r="F1724" s="410"/>
      <c r="G1724" s="410"/>
      <c r="H1724" s="410"/>
      <c r="I1724" s="410"/>
      <c r="J1724" s="410"/>
    </row>
    <row r="1725" spans="1:10" ht="16" thickBot="1" x14ac:dyDescent="0.4">
      <c r="A1725" s="415" t="s">
        <v>184</v>
      </c>
      <c r="B1725" s="415"/>
      <c r="C1725" s="415"/>
      <c r="D1725" s="415"/>
      <c r="E1725" s="415"/>
      <c r="F1725" s="415"/>
      <c r="G1725" s="415"/>
      <c r="H1725" s="415"/>
      <c r="I1725" s="415"/>
      <c r="J1725" s="415"/>
    </row>
    <row r="1726" spans="1:10" x14ac:dyDescent="0.35">
      <c r="A1726" s="416" t="s">
        <v>515</v>
      </c>
      <c r="B1726" s="417"/>
      <c r="C1726" s="417"/>
      <c r="D1726" s="417"/>
      <c r="E1726" s="417"/>
      <c r="F1726" s="417"/>
      <c r="G1726" s="417"/>
      <c r="H1726" s="417"/>
      <c r="I1726" s="417"/>
      <c r="J1726" s="418"/>
    </row>
    <row r="1727" spans="1:10" x14ac:dyDescent="0.35">
      <c r="A1727" s="419"/>
      <c r="B1727" s="420"/>
      <c r="C1727" s="420"/>
      <c r="D1727" s="420"/>
      <c r="E1727" s="420"/>
      <c r="F1727" s="420"/>
      <c r="G1727" s="420"/>
      <c r="H1727" s="420"/>
      <c r="I1727" s="420"/>
      <c r="J1727" s="421"/>
    </row>
    <row r="1728" spans="1:10" x14ac:dyDescent="0.35">
      <c r="A1728" s="419"/>
      <c r="B1728" s="420"/>
      <c r="C1728" s="420"/>
      <c r="D1728" s="420"/>
      <c r="E1728" s="420"/>
      <c r="F1728" s="420"/>
      <c r="G1728" s="420"/>
      <c r="H1728" s="420"/>
      <c r="I1728" s="420"/>
      <c r="J1728" s="421"/>
    </row>
    <row r="1729" spans="1:10" x14ac:dyDescent="0.35">
      <c r="A1729" s="419"/>
      <c r="B1729" s="420"/>
      <c r="C1729" s="420"/>
      <c r="D1729" s="420"/>
      <c r="E1729" s="420"/>
      <c r="F1729" s="420"/>
      <c r="G1729" s="420"/>
      <c r="H1729" s="420"/>
      <c r="I1729" s="420"/>
      <c r="J1729" s="421"/>
    </row>
    <row r="1730" spans="1:10" x14ac:dyDescent="0.35">
      <c r="A1730" s="419"/>
      <c r="B1730" s="420"/>
      <c r="C1730" s="420"/>
      <c r="D1730" s="420"/>
      <c r="E1730" s="420"/>
      <c r="F1730" s="420"/>
      <c r="G1730" s="420"/>
      <c r="H1730" s="420"/>
      <c r="I1730" s="420"/>
      <c r="J1730" s="421"/>
    </row>
    <row r="1731" spans="1:10" x14ac:dyDescent="0.35">
      <c r="A1731" s="419"/>
      <c r="B1731" s="420"/>
      <c r="C1731" s="420"/>
      <c r="D1731" s="420"/>
      <c r="E1731" s="420"/>
      <c r="F1731" s="420"/>
      <c r="G1731" s="420"/>
      <c r="H1731" s="420"/>
      <c r="I1731" s="420"/>
      <c r="J1731" s="421"/>
    </row>
    <row r="1732" spans="1:10" x14ac:dyDescent="0.35">
      <c r="A1732" s="419"/>
      <c r="B1732" s="420"/>
      <c r="C1732" s="420"/>
      <c r="D1732" s="420"/>
      <c r="E1732" s="420"/>
      <c r="F1732" s="420"/>
      <c r="G1732" s="420"/>
      <c r="H1732" s="420"/>
      <c r="I1732" s="420"/>
      <c r="J1732" s="421"/>
    </row>
    <row r="1733" spans="1:10" x14ac:dyDescent="0.35">
      <c r="A1733" s="419"/>
      <c r="B1733" s="420"/>
      <c r="C1733" s="420"/>
      <c r="D1733" s="420"/>
      <c r="E1733" s="420"/>
      <c r="F1733" s="420"/>
      <c r="G1733" s="420"/>
      <c r="H1733" s="420"/>
      <c r="I1733" s="420"/>
      <c r="J1733" s="421"/>
    </row>
    <row r="1734" spans="1:10" x14ac:dyDescent="0.35">
      <c r="A1734" s="419"/>
      <c r="B1734" s="420"/>
      <c r="C1734" s="420"/>
      <c r="D1734" s="420"/>
      <c r="E1734" s="420"/>
      <c r="F1734" s="420"/>
      <c r="G1734" s="420"/>
      <c r="H1734" s="420"/>
      <c r="I1734" s="420"/>
      <c r="J1734" s="421"/>
    </row>
    <row r="1735" spans="1:10" ht="15" thickBot="1" x14ac:dyDescent="0.4">
      <c r="A1735" s="422"/>
      <c r="B1735" s="423"/>
      <c r="C1735" s="423"/>
      <c r="D1735" s="423"/>
      <c r="E1735" s="423"/>
      <c r="F1735" s="423"/>
      <c r="G1735" s="423"/>
      <c r="H1735" s="423"/>
      <c r="I1735" s="423"/>
      <c r="J1735" s="424"/>
    </row>
    <row r="1736" spans="1:10" x14ac:dyDescent="0.35">
      <c r="A1736" s="425"/>
      <c r="B1736" s="425"/>
      <c r="C1736" s="425"/>
      <c r="D1736" s="425"/>
      <c r="E1736" s="425"/>
      <c r="F1736" s="425"/>
      <c r="G1736" s="425"/>
      <c r="H1736" s="425"/>
      <c r="I1736" s="425"/>
      <c r="J1736" s="425"/>
    </row>
    <row r="1737" spans="1:10" ht="16" thickBot="1" x14ac:dyDescent="0.4">
      <c r="A1737" s="415" t="s">
        <v>29</v>
      </c>
      <c r="B1737" s="415"/>
      <c r="C1737" s="415"/>
      <c r="D1737" s="415"/>
      <c r="E1737" s="415"/>
      <c r="F1737" s="415"/>
      <c r="G1737" s="415"/>
      <c r="H1737" s="415"/>
      <c r="I1737" s="415"/>
      <c r="J1737" s="415"/>
    </row>
    <row r="1738" spans="1:10" x14ac:dyDescent="0.35">
      <c r="A1738" s="416" t="s">
        <v>516</v>
      </c>
      <c r="B1738" s="417"/>
      <c r="C1738" s="417"/>
      <c r="D1738" s="417"/>
      <c r="E1738" s="417"/>
      <c r="F1738" s="417"/>
      <c r="G1738" s="417"/>
      <c r="H1738" s="417"/>
      <c r="I1738" s="417"/>
      <c r="J1738" s="418"/>
    </row>
    <row r="1739" spans="1:10" x14ac:dyDescent="0.35">
      <c r="A1739" s="419"/>
      <c r="B1739" s="420"/>
      <c r="C1739" s="420"/>
      <c r="D1739" s="420"/>
      <c r="E1739" s="420"/>
      <c r="F1739" s="420"/>
      <c r="G1739" s="420"/>
      <c r="H1739" s="420"/>
      <c r="I1739" s="420"/>
      <c r="J1739" s="421"/>
    </row>
    <row r="1740" spans="1:10" x14ac:dyDescent="0.35">
      <c r="A1740" s="419"/>
      <c r="B1740" s="420"/>
      <c r="C1740" s="420"/>
      <c r="D1740" s="420"/>
      <c r="E1740" s="420"/>
      <c r="F1740" s="420"/>
      <c r="G1740" s="420"/>
      <c r="H1740" s="420"/>
      <c r="I1740" s="420"/>
      <c r="J1740" s="421"/>
    </row>
    <row r="1741" spans="1:10" x14ac:dyDescent="0.35">
      <c r="A1741" s="419"/>
      <c r="B1741" s="420"/>
      <c r="C1741" s="420"/>
      <c r="D1741" s="420"/>
      <c r="E1741" s="420"/>
      <c r="F1741" s="420"/>
      <c r="G1741" s="420"/>
      <c r="H1741" s="420"/>
      <c r="I1741" s="420"/>
      <c r="J1741" s="421"/>
    </row>
    <row r="1742" spans="1:10" ht="15" thickBot="1" x14ac:dyDescent="0.4">
      <c r="A1742" s="422"/>
      <c r="B1742" s="423"/>
      <c r="C1742" s="423"/>
      <c r="D1742" s="423"/>
      <c r="E1742" s="423"/>
      <c r="F1742" s="423"/>
      <c r="G1742" s="423"/>
      <c r="H1742" s="423"/>
      <c r="I1742" s="423"/>
      <c r="J1742" s="424"/>
    </row>
    <row r="1743" spans="1:10" x14ac:dyDescent="0.35">
      <c r="A1743" s="425"/>
      <c r="B1743" s="425"/>
      <c r="C1743" s="425"/>
      <c r="D1743" s="425"/>
      <c r="E1743" s="425"/>
      <c r="F1743" s="425"/>
      <c r="G1743" s="425"/>
      <c r="H1743" s="425"/>
      <c r="I1743" s="425"/>
      <c r="J1743" s="425"/>
    </row>
    <row r="1744" spans="1:10" ht="16" thickBot="1" x14ac:dyDescent="0.4">
      <c r="A1744" s="415" t="s">
        <v>27</v>
      </c>
      <c r="B1744" s="415"/>
      <c r="C1744" s="415"/>
      <c r="D1744" s="415"/>
      <c r="E1744" s="415"/>
      <c r="F1744" s="415"/>
      <c r="G1744" s="415"/>
      <c r="H1744" s="415"/>
      <c r="I1744" s="415"/>
      <c r="J1744" s="415"/>
    </row>
    <row r="1745" spans="1:10" ht="15" thickBot="1" x14ac:dyDescent="0.4">
      <c r="A1745" s="426" t="s">
        <v>274</v>
      </c>
      <c r="B1745" s="427"/>
      <c r="C1745" s="427"/>
      <c r="D1745" s="427"/>
      <c r="E1745" s="427"/>
      <c r="F1745" s="427"/>
      <c r="G1745" s="427"/>
      <c r="H1745" s="427"/>
      <c r="I1745" s="427"/>
      <c r="J1745" s="428"/>
    </row>
    <row r="1746" spans="1:10" x14ac:dyDescent="0.35">
      <c r="A1746" s="425"/>
      <c r="B1746" s="425"/>
      <c r="C1746" s="425"/>
      <c r="D1746" s="425"/>
      <c r="E1746" s="425"/>
      <c r="F1746" s="425"/>
      <c r="G1746" s="425"/>
      <c r="H1746" s="425"/>
      <c r="I1746" s="425"/>
      <c r="J1746" s="425"/>
    </row>
    <row r="1747" spans="1:10" ht="16" thickBot="1" x14ac:dyDescent="0.4">
      <c r="A1747" s="394" t="s">
        <v>185</v>
      </c>
      <c r="B1747" s="394"/>
      <c r="C1747" s="394"/>
      <c r="D1747" s="394"/>
      <c r="E1747" s="394"/>
      <c r="F1747" s="394"/>
      <c r="G1747" s="394"/>
      <c r="H1747" s="394"/>
      <c r="I1747" s="394"/>
      <c r="J1747" s="394"/>
    </row>
    <row r="1748" spans="1:10" x14ac:dyDescent="0.35">
      <c r="A1748" s="395" t="s">
        <v>456</v>
      </c>
      <c r="B1748" s="396"/>
      <c r="C1748" s="396"/>
      <c r="D1748" s="396"/>
      <c r="E1748" s="396"/>
      <c r="F1748" s="396"/>
      <c r="G1748" s="396"/>
      <c r="H1748" s="396"/>
      <c r="I1748" s="396"/>
      <c r="J1748" s="397"/>
    </row>
    <row r="1749" spans="1:10" x14ac:dyDescent="0.35">
      <c r="A1749" s="398"/>
      <c r="B1749" s="399"/>
      <c r="C1749" s="399"/>
      <c r="D1749" s="399"/>
      <c r="E1749" s="399"/>
      <c r="F1749" s="399"/>
      <c r="G1749" s="399"/>
      <c r="H1749" s="399"/>
      <c r="I1749" s="399"/>
      <c r="J1749" s="400"/>
    </row>
    <row r="1750" spans="1:10" x14ac:dyDescent="0.35">
      <c r="A1750" s="398"/>
      <c r="B1750" s="399"/>
      <c r="C1750" s="399"/>
      <c r="D1750" s="399"/>
      <c r="E1750" s="399"/>
      <c r="F1750" s="399"/>
      <c r="G1750" s="399"/>
      <c r="H1750" s="399"/>
      <c r="I1750" s="399"/>
      <c r="J1750" s="400"/>
    </row>
    <row r="1751" spans="1:10" x14ac:dyDescent="0.35">
      <c r="A1751" s="398"/>
      <c r="B1751" s="399"/>
      <c r="C1751" s="399"/>
      <c r="D1751" s="399"/>
      <c r="E1751" s="399"/>
      <c r="F1751" s="399"/>
      <c r="G1751" s="399"/>
      <c r="H1751" s="399"/>
      <c r="I1751" s="399"/>
      <c r="J1751" s="400"/>
    </row>
    <row r="1752" spans="1:10" x14ac:dyDescent="0.35">
      <c r="A1752" s="398"/>
      <c r="B1752" s="399"/>
      <c r="C1752" s="399"/>
      <c r="D1752" s="399"/>
      <c r="E1752" s="399"/>
      <c r="F1752" s="399"/>
      <c r="G1752" s="399"/>
      <c r="H1752" s="399"/>
      <c r="I1752" s="399"/>
      <c r="J1752" s="400"/>
    </row>
    <row r="1753" spans="1:10" x14ac:dyDescent="0.35">
      <c r="A1753" s="398"/>
      <c r="B1753" s="399"/>
      <c r="C1753" s="399"/>
      <c r="D1753" s="399"/>
      <c r="E1753" s="399"/>
      <c r="F1753" s="399"/>
      <c r="G1753" s="399"/>
      <c r="H1753" s="399"/>
      <c r="I1753" s="399"/>
      <c r="J1753" s="400"/>
    </row>
    <row r="1754" spans="1:10" x14ac:dyDescent="0.35">
      <c r="A1754" s="398"/>
      <c r="B1754" s="399"/>
      <c r="C1754" s="399"/>
      <c r="D1754" s="399"/>
      <c r="E1754" s="399"/>
      <c r="F1754" s="399"/>
      <c r="G1754" s="399"/>
      <c r="H1754" s="399"/>
      <c r="I1754" s="399"/>
      <c r="J1754" s="400"/>
    </row>
    <row r="1755" spans="1:10" x14ac:dyDescent="0.35">
      <c r="A1755" s="398"/>
      <c r="B1755" s="399"/>
      <c r="C1755" s="399"/>
      <c r="D1755" s="399"/>
      <c r="E1755" s="399"/>
      <c r="F1755" s="399"/>
      <c r="G1755" s="399"/>
      <c r="H1755" s="399"/>
      <c r="I1755" s="399"/>
      <c r="J1755" s="400"/>
    </row>
    <row r="1756" spans="1:10" x14ac:dyDescent="0.35">
      <c r="A1756" s="398"/>
      <c r="B1756" s="399"/>
      <c r="C1756" s="399"/>
      <c r="D1756" s="399"/>
      <c r="E1756" s="399"/>
      <c r="F1756" s="399"/>
      <c r="G1756" s="399"/>
      <c r="H1756" s="399"/>
      <c r="I1756" s="399"/>
      <c r="J1756" s="400"/>
    </row>
    <row r="1757" spans="1:10" x14ac:dyDescent="0.35">
      <c r="A1757" s="398"/>
      <c r="B1757" s="399"/>
      <c r="C1757" s="399"/>
      <c r="D1757" s="399"/>
      <c r="E1757" s="399"/>
      <c r="F1757" s="399"/>
      <c r="G1757" s="399"/>
      <c r="H1757" s="399"/>
      <c r="I1757" s="399"/>
      <c r="J1757" s="400"/>
    </row>
    <row r="1758" spans="1:10" x14ac:dyDescent="0.35">
      <c r="A1758" s="398"/>
      <c r="B1758" s="399"/>
      <c r="C1758" s="399"/>
      <c r="D1758" s="399"/>
      <c r="E1758" s="399"/>
      <c r="F1758" s="399"/>
      <c r="G1758" s="399"/>
      <c r="H1758" s="399"/>
      <c r="I1758" s="399"/>
      <c r="J1758" s="400"/>
    </row>
    <row r="1759" spans="1:10" ht="15" thickBot="1" x14ac:dyDescent="0.4">
      <c r="A1759" s="401"/>
      <c r="B1759" s="402"/>
      <c r="C1759" s="402"/>
      <c r="D1759" s="402"/>
      <c r="E1759" s="402"/>
      <c r="F1759" s="402"/>
      <c r="G1759" s="402"/>
      <c r="H1759" s="402"/>
      <c r="I1759" s="402"/>
      <c r="J1759" s="403"/>
    </row>
    <row r="1761" spans="1:10" ht="18.5" x14ac:dyDescent="0.45">
      <c r="A1761" s="404" t="s">
        <v>535</v>
      </c>
      <c r="B1761" s="404"/>
      <c r="C1761" s="404"/>
      <c r="D1761" s="404"/>
      <c r="E1761" s="404"/>
      <c r="F1761" s="404"/>
      <c r="G1761" s="404"/>
      <c r="H1761" s="404"/>
      <c r="I1761" s="404"/>
      <c r="J1761" s="404"/>
    </row>
    <row r="1762" spans="1:10" ht="15" thickBot="1" x14ac:dyDescent="0.4">
      <c r="A1762" s="405"/>
      <c r="B1762" s="405"/>
      <c r="C1762" s="405"/>
      <c r="D1762" s="405"/>
      <c r="E1762" s="405"/>
      <c r="F1762" s="405"/>
      <c r="G1762" s="405"/>
      <c r="H1762" s="405"/>
      <c r="I1762" s="405"/>
      <c r="J1762" s="405"/>
    </row>
    <row r="1763" spans="1:10" ht="16" thickBot="1" x14ac:dyDescent="0.4">
      <c r="A1763" s="406" t="s">
        <v>183</v>
      </c>
      <c r="B1763" s="406"/>
      <c r="C1763" s="407" t="s">
        <v>519</v>
      </c>
      <c r="D1763" s="408"/>
      <c r="E1763" s="408"/>
      <c r="F1763" s="408"/>
      <c r="G1763" s="408"/>
      <c r="H1763" s="408"/>
      <c r="I1763" s="408"/>
      <c r="J1763" s="409"/>
    </row>
    <row r="1764" spans="1:10" ht="15" thickBot="1" x14ac:dyDescent="0.4">
      <c r="A1764" s="410"/>
      <c r="B1764" s="410"/>
      <c r="C1764" s="410"/>
      <c r="D1764" s="410"/>
      <c r="E1764" s="410"/>
      <c r="F1764" s="410"/>
      <c r="G1764" s="410"/>
      <c r="H1764" s="410"/>
      <c r="I1764" s="410"/>
      <c r="J1764" s="410"/>
    </row>
    <row r="1765" spans="1:10" ht="15" thickBot="1" x14ac:dyDescent="0.4">
      <c r="A1765" s="411" t="s">
        <v>68</v>
      </c>
      <c r="B1765" s="411"/>
      <c r="C1765" s="412"/>
      <c r="D1765" s="183" t="s">
        <v>48</v>
      </c>
      <c r="F1765" s="413" t="s">
        <v>69</v>
      </c>
      <c r="G1765" s="413"/>
      <c r="H1765" s="414"/>
      <c r="I1765" s="183" t="s">
        <v>49</v>
      </c>
    </row>
    <row r="1766" spans="1:10" x14ac:dyDescent="0.35">
      <c r="A1766" s="410"/>
      <c r="B1766" s="410"/>
      <c r="C1766" s="410"/>
      <c r="D1766" s="410"/>
      <c r="E1766" s="410"/>
      <c r="F1766" s="410"/>
      <c r="G1766" s="410"/>
      <c r="H1766" s="410"/>
      <c r="I1766" s="410"/>
      <c r="J1766" s="410"/>
    </row>
    <row r="1767" spans="1:10" ht="16" thickBot="1" x14ac:dyDescent="0.4">
      <c r="A1767" s="415" t="s">
        <v>184</v>
      </c>
      <c r="B1767" s="415"/>
      <c r="C1767" s="415"/>
      <c r="D1767" s="415"/>
      <c r="E1767" s="415"/>
      <c r="F1767" s="415"/>
      <c r="G1767" s="415"/>
      <c r="H1767" s="415"/>
      <c r="I1767" s="415"/>
      <c r="J1767" s="415"/>
    </row>
    <row r="1768" spans="1:10" x14ac:dyDescent="0.35">
      <c r="A1768" s="416" t="s">
        <v>520</v>
      </c>
      <c r="B1768" s="417"/>
      <c r="C1768" s="417"/>
      <c r="D1768" s="417"/>
      <c r="E1768" s="417"/>
      <c r="F1768" s="417"/>
      <c r="G1768" s="417"/>
      <c r="H1768" s="417"/>
      <c r="I1768" s="417"/>
      <c r="J1768" s="418"/>
    </row>
    <row r="1769" spans="1:10" x14ac:dyDescent="0.35">
      <c r="A1769" s="419"/>
      <c r="B1769" s="420"/>
      <c r="C1769" s="420"/>
      <c r="D1769" s="420"/>
      <c r="E1769" s="420"/>
      <c r="F1769" s="420"/>
      <c r="G1769" s="420"/>
      <c r="H1769" s="420"/>
      <c r="I1769" s="420"/>
      <c r="J1769" s="421"/>
    </row>
    <row r="1770" spans="1:10" x14ac:dyDescent="0.35">
      <c r="A1770" s="419"/>
      <c r="B1770" s="420"/>
      <c r="C1770" s="420"/>
      <c r="D1770" s="420"/>
      <c r="E1770" s="420"/>
      <c r="F1770" s="420"/>
      <c r="G1770" s="420"/>
      <c r="H1770" s="420"/>
      <c r="I1770" s="420"/>
      <c r="J1770" s="421"/>
    </row>
    <row r="1771" spans="1:10" x14ac:dyDescent="0.35">
      <c r="A1771" s="419"/>
      <c r="B1771" s="420"/>
      <c r="C1771" s="420"/>
      <c r="D1771" s="420"/>
      <c r="E1771" s="420"/>
      <c r="F1771" s="420"/>
      <c r="G1771" s="420"/>
      <c r="H1771" s="420"/>
      <c r="I1771" s="420"/>
      <c r="J1771" s="421"/>
    </row>
    <row r="1772" spans="1:10" x14ac:dyDescent="0.35">
      <c r="A1772" s="419"/>
      <c r="B1772" s="420"/>
      <c r="C1772" s="420"/>
      <c r="D1772" s="420"/>
      <c r="E1772" s="420"/>
      <c r="F1772" s="420"/>
      <c r="G1772" s="420"/>
      <c r="H1772" s="420"/>
      <c r="I1772" s="420"/>
      <c r="J1772" s="421"/>
    </row>
    <row r="1773" spans="1:10" x14ac:dyDescent="0.35">
      <c r="A1773" s="419"/>
      <c r="B1773" s="420"/>
      <c r="C1773" s="420"/>
      <c r="D1773" s="420"/>
      <c r="E1773" s="420"/>
      <c r="F1773" s="420"/>
      <c r="G1773" s="420"/>
      <c r="H1773" s="420"/>
      <c r="I1773" s="420"/>
      <c r="J1773" s="421"/>
    </row>
    <row r="1774" spans="1:10" x14ac:dyDescent="0.35">
      <c r="A1774" s="419"/>
      <c r="B1774" s="420"/>
      <c r="C1774" s="420"/>
      <c r="D1774" s="420"/>
      <c r="E1774" s="420"/>
      <c r="F1774" s="420"/>
      <c r="G1774" s="420"/>
      <c r="H1774" s="420"/>
      <c r="I1774" s="420"/>
      <c r="J1774" s="421"/>
    </row>
    <row r="1775" spans="1:10" x14ac:dyDescent="0.35">
      <c r="A1775" s="419"/>
      <c r="B1775" s="420"/>
      <c r="C1775" s="420"/>
      <c r="D1775" s="420"/>
      <c r="E1775" s="420"/>
      <c r="F1775" s="420"/>
      <c r="G1775" s="420"/>
      <c r="H1775" s="420"/>
      <c r="I1775" s="420"/>
      <c r="J1775" s="421"/>
    </row>
    <row r="1776" spans="1:10" x14ac:dyDescent="0.35">
      <c r="A1776" s="419"/>
      <c r="B1776" s="420"/>
      <c r="C1776" s="420"/>
      <c r="D1776" s="420"/>
      <c r="E1776" s="420"/>
      <c r="F1776" s="420"/>
      <c r="G1776" s="420"/>
      <c r="H1776" s="420"/>
      <c r="I1776" s="420"/>
      <c r="J1776" s="421"/>
    </row>
    <row r="1777" spans="1:10" ht="15" thickBot="1" x14ac:dyDescent="0.4">
      <c r="A1777" s="422"/>
      <c r="B1777" s="423"/>
      <c r="C1777" s="423"/>
      <c r="D1777" s="423"/>
      <c r="E1777" s="423"/>
      <c r="F1777" s="423"/>
      <c r="G1777" s="423"/>
      <c r="H1777" s="423"/>
      <c r="I1777" s="423"/>
      <c r="J1777" s="424"/>
    </row>
    <row r="1778" spans="1:10" x14ac:dyDescent="0.35">
      <c r="A1778" s="425"/>
      <c r="B1778" s="425"/>
      <c r="C1778" s="425"/>
      <c r="D1778" s="425"/>
      <c r="E1778" s="425"/>
      <c r="F1778" s="425"/>
      <c r="G1778" s="425"/>
      <c r="H1778" s="425"/>
      <c r="I1778" s="425"/>
      <c r="J1778" s="425"/>
    </row>
    <row r="1779" spans="1:10" ht="16" thickBot="1" x14ac:dyDescent="0.4">
      <c r="A1779" s="415" t="s">
        <v>29</v>
      </c>
      <c r="B1779" s="415"/>
      <c r="C1779" s="415"/>
      <c r="D1779" s="415"/>
      <c r="E1779" s="415"/>
      <c r="F1779" s="415"/>
      <c r="G1779" s="415"/>
      <c r="H1779" s="415"/>
      <c r="I1779" s="415"/>
      <c r="J1779" s="415"/>
    </row>
    <row r="1780" spans="1:10" x14ac:dyDescent="0.35">
      <c r="A1780" s="416" t="s">
        <v>521</v>
      </c>
      <c r="B1780" s="417"/>
      <c r="C1780" s="417"/>
      <c r="D1780" s="417"/>
      <c r="E1780" s="417"/>
      <c r="F1780" s="417"/>
      <c r="G1780" s="417"/>
      <c r="H1780" s="417"/>
      <c r="I1780" s="417"/>
      <c r="J1780" s="418"/>
    </row>
    <row r="1781" spans="1:10" x14ac:dyDescent="0.35">
      <c r="A1781" s="419"/>
      <c r="B1781" s="420"/>
      <c r="C1781" s="420"/>
      <c r="D1781" s="420"/>
      <c r="E1781" s="420"/>
      <c r="F1781" s="420"/>
      <c r="G1781" s="420"/>
      <c r="H1781" s="420"/>
      <c r="I1781" s="420"/>
      <c r="J1781" s="421"/>
    </row>
    <row r="1782" spans="1:10" x14ac:dyDescent="0.35">
      <c r="A1782" s="419"/>
      <c r="B1782" s="420"/>
      <c r="C1782" s="420"/>
      <c r="D1782" s="420"/>
      <c r="E1782" s="420"/>
      <c r="F1782" s="420"/>
      <c r="G1782" s="420"/>
      <c r="H1782" s="420"/>
      <c r="I1782" s="420"/>
      <c r="J1782" s="421"/>
    </row>
    <row r="1783" spans="1:10" x14ac:dyDescent="0.35">
      <c r="A1783" s="419"/>
      <c r="B1783" s="420"/>
      <c r="C1783" s="420"/>
      <c r="D1783" s="420"/>
      <c r="E1783" s="420"/>
      <c r="F1783" s="420"/>
      <c r="G1783" s="420"/>
      <c r="H1783" s="420"/>
      <c r="I1783" s="420"/>
      <c r="J1783" s="421"/>
    </row>
    <row r="1784" spans="1:10" ht="15" thickBot="1" x14ac:dyDescent="0.4">
      <c r="A1784" s="422"/>
      <c r="B1784" s="423"/>
      <c r="C1784" s="423"/>
      <c r="D1784" s="423"/>
      <c r="E1784" s="423"/>
      <c r="F1784" s="423"/>
      <c r="G1784" s="423"/>
      <c r="H1784" s="423"/>
      <c r="I1784" s="423"/>
      <c r="J1784" s="424"/>
    </row>
    <row r="1785" spans="1:10" x14ac:dyDescent="0.35">
      <c r="A1785" s="425"/>
      <c r="B1785" s="425"/>
      <c r="C1785" s="425"/>
      <c r="D1785" s="425"/>
      <c r="E1785" s="425"/>
      <c r="F1785" s="425"/>
      <c r="G1785" s="425"/>
      <c r="H1785" s="425"/>
      <c r="I1785" s="425"/>
      <c r="J1785" s="425"/>
    </row>
    <row r="1786" spans="1:10" ht="16" thickBot="1" x14ac:dyDescent="0.4">
      <c r="A1786" s="415" t="s">
        <v>27</v>
      </c>
      <c r="B1786" s="415"/>
      <c r="C1786" s="415"/>
      <c r="D1786" s="415"/>
      <c r="E1786" s="415"/>
      <c r="F1786" s="415"/>
      <c r="G1786" s="415"/>
      <c r="H1786" s="415"/>
      <c r="I1786" s="415"/>
      <c r="J1786" s="415"/>
    </row>
    <row r="1787" spans="1:10" ht="15" thickBot="1" x14ac:dyDescent="0.4">
      <c r="A1787" s="426" t="s">
        <v>274</v>
      </c>
      <c r="B1787" s="427"/>
      <c r="C1787" s="427"/>
      <c r="D1787" s="427"/>
      <c r="E1787" s="427"/>
      <c r="F1787" s="427"/>
      <c r="G1787" s="427"/>
      <c r="H1787" s="427"/>
      <c r="I1787" s="427"/>
      <c r="J1787" s="428"/>
    </row>
    <row r="1788" spans="1:10" x14ac:dyDescent="0.35">
      <c r="A1788" s="425"/>
      <c r="B1788" s="425"/>
      <c r="C1788" s="425"/>
      <c r="D1788" s="425"/>
      <c r="E1788" s="425"/>
      <c r="F1788" s="425"/>
      <c r="G1788" s="425"/>
      <c r="H1788" s="425"/>
      <c r="I1788" s="425"/>
      <c r="J1788" s="425"/>
    </row>
    <row r="1789" spans="1:10" ht="16" thickBot="1" x14ac:dyDescent="0.4">
      <c r="A1789" s="394" t="s">
        <v>185</v>
      </c>
      <c r="B1789" s="394"/>
      <c r="C1789" s="394"/>
      <c r="D1789" s="394"/>
      <c r="E1789" s="394"/>
      <c r="F1789" s="394"/>
      <c r="G1789" s="394"/>
      <c r="H1789" s="394"/>
      <c r="I1789" s="394"/>
      <c r="J1789" s="394"/>
    </row>
    <row r="1790" spans="1:10" x14ac:dyDescent="0.35">
      <c r="A1790" s="395" t="s">
        <v>522</v>
      </c>
      <c r="B1790" s="396"/>
      <c r="C1790" s="396"/>
      <c r="D1790" s="396"/>
      <c r="E1790" s="396"/>
      <c r="F1790" s="396"/>
      <c r="G1790" s="396"/>
      <c r="H1790" s="396"/>
      <c r="I1790" s="396"/>
      <c r="J1790" s="397"/>
    </row>
    <row r="1791" spans="1:10" x14ac:dyDescent="0.35">
      <c r="A1791" s="398"/>
      <c r="B1791" s="399"/>
      <c r="C1791" s="399"/>
      <c r="D1791" s="399"/>
      <c r="E1791" s="399"/>
      <c r="F1791" s="399"/>
      <c r="G1791" s="399"/>
      <c r="H1791" s="399"/>
      <c r="I1791" s="399"/>
      <c r="J1791" s="400"/>
    </row>
    <row r="1792" spans="1:10" x14ac:dyDescent="0.35">
      <c r="A1792" s="398"/>
      <c r="B1792" s="399"/>
      <c r="C1792" s="399"/>
      <c r="D1792" s="399"/>
      <c r="E1792" s="399"/>
      <c r="F1792" s="399"/>
      <c r="G1792" s="399"/>
      <c r="H1792" s="399"/>
      <c r="I1792" s="399"/>
      <c r="J1792" s="400"/>
    </row>
    <row r="1793" spans="1:10" x14ac:dyDescent="0.35">
      <c r="A1793" s="398"/>
      <c r="B1793" s="399"/>
      <c r="C1793" s="399"/>
      <c r="D1793" s="399"/>
      <c r="E1793" s="399"/>
      <c r="F1793" s="399"/>
      <c r="G1793" s="399"/>
      <c r="H1793" s="399"/>
      <c r="I1793" s="399"/>
      <c r="J1793" s="400"/>
    </row>
    <row r="1794" spans="1:10" x14ac:dyDescent="0.35">
      <c r="A1794" s="398"/>
      <c r="B1794" s="399"/>
      <c r="C1794" s="399"/>
      <c r="D1794" s="399"/>
      <c r="E1794" s="399"/>
      <c r="F1794" s="399"/>
      <c r="G1794" s="399"/>
      <c r="H1794" s="399"/>
      <c r="I1794" s="399"/>
      <c r="J1794" s="400"/>
    </row>
    <row r="1795" spans="1:10" x14ac:dyDescent="0.35">
      <c r="A1795" s="398"/>
      <c r="B1795" s="399"/>
      <c r="C1795" s="399"/>
      <c r="D1795" s="399"/>
      <c r="E1795" s="399"/>
      <c r="F1795" s="399"/>
      <c r="G1795" s="399"/>
      <c r="H1795" s="399"/>
      <c r="I1795" s="399"/>
      <c r="J1795" s="400"/>
    </row>
    <row r="1796" spans="1:10" x14ac:dyDescent="0.35">
      <c r="A1796" s="398"/>
      <c r="B1796" s="399"/>
      <c r="C1796" s="399"/>
      <c r="D1796" s="399"/>
      <c r="E1796" s="399"/>
      <c r="F1796" s="399"/>
      <c r="G1796" s="399"/>
      <c r="H1796" s="399"/>
      <c r="I1796" s="399"/>
      <c r="J1796" s="400"/>
    </row>
    <row r="1797" spans="1:10" x14ac:dyDescent="0.35">
      <c r="A1797" s="398"/>
      <c r="B1797" s="399"/>
      <c r="C1797" s="399"/>
      <c r="D1797" s="399"/>
      <c r="E1797" s="399"/>
      <c r="F1797" s="399"/>
      <c r="G1797" s="399"/>
      <c r="H1797" s="399"/>
      <c r="I1797" s="399"/>
      <c r="J1797" s="400"/>
    </row>
    <row r="1798" spans="1:10" x14ac:dyDescent="0.35">
      <c r="A1798" s="398"/>
      <c r="B1798" s="399"/>
      <c r="C1798" s="399"/>
      <c r="D1798" s="399"/>
      <c r="E1798" s="399"/>
      <c r="F1798" s="399"/>
      <c r="G1798" s="399"/>
      <c r="H1798" s="399"/>
      <c r="I1798" s="399"/>
      <c r="J1798" s="400"/>
    </row>
    <row r="1799" spans="1:10" x14ac:dyDescent="0.35">
      <c r="A1799" s="398"/>
      <c r="B1799" s="399"/>
      <c r="C1799" s="399"/>
      <c r="D1799" s="399"/>
      <c r="E1799" s="399"/>
      <c r="F1799" s="399"/>
      <c r="G1799" s="399"/>
      <c r="H1799" s="399"/>
      <c r="I1799" s="399"/>
      <c r="J1799" s="400"/>
    </row>
    <row r="1800" spans="1:10" x14ac:dyDescent="0.35">
      <c r="A1800" s="398"/>
      <c r="B1800" s="399"/>
      <c r="C1800" s="399"/>
      <c r="D1800" s="399"/>
      <c r="E1800" s="399"/>
      <c r="F1800" s="399"/>
      <c r="G1800" s="399"/>
      <c r="H1800" s="399"/>
      <c r="I1800" s="399"/>
      <c r="J1800" s="400"/>
    </row>
    <row r="1801" spans="1:10" ht="15" thickBot="1" x14ac:dyDescent="0.4">
      <c r="A1801" s="401"/>
      <c r="B1801" s="402"/>
      <c r="C1801" s="402"/>
      <c r="D1801" s="402"/>
      <c r="E1801" s="402"/>
      <c r="F1801" s="402"/>
      <c r="G1801" s="402"/>
      <c r="H1801" s="402"/>
      <c r="I1801" s="402"/>
      <c r="J1801" s="403"/>
    </row>
    <row r="1803" spans="1:10" ht="18.5" x14ac:dyDescent="0.45">
      <c r="A1803" s="404" t="s">
        <v>536</v>
      </c>
      <c r="B1803" s="404"/>
      <c r="C1803" s="404"/>
      <c r="D1803" s="404"/>
      <c r="E1803" s="404"/>
      <c r="F1803" s="404"/>
      <c r="G1803" s="404"/>
      <c r="H1803" s="404"/>
      <c r="I1803" s="404"/>
      <c r="J1803" s="404"/>
    </row>
    <row r="1804" spans="1:10" ht="15" thickBot="1" x14ac:dyDescent="0.4">
      <c r="A1804" s="405"/>
      <c r="B1804" s="405"/>
      <c r="C1804" s="405"/>
      <c r="D1804" s="405"/>
      <c r="E1804" s="405"/>
      <c r="F1804" s="405"/>
      <c r="G1804" s="405"/>
      <c r="H1804" s="405"/>
      <c r="I1804" s="405"/>
      <c r="J1804" s="405"/>
    </row>
    <row r="1805" spans="1:10" ht="16" thickBot="1" x14ac:dyDescent="0.4">
      <c r="A1805" s="406" t="s">
        <v>183</v>
      </c>
      <c r="B1805" s="406"/>
      <c r="C1805" s="407" t="s">
        <v>526</v>
      </c>
      <c r="D1805" s="408"/>
      <c r="E1805" s="408"/>
      <c r="F1805" s="408"/>
      <c r="G1805" s="408"/>
      <c r="H1805" s="408"/>
      <c r="I1805" s="408"/>
      <c r="J1805" s="409"/>
    </row>
    <row r="1806" spans="1:10" ht="15" thickBot="1" x14ac:dyDescent="0.4">
      <c r="A1806" s="410"/>
      <c r="B1806" s="410"/>
      <c r="C1806" s="410"/>
      <c r="D1806" s="410"/>
      <c r="E1806" s="410"/>
      <c r="F1806" s="410"/>
      <c r="G1806" s="410"/>
      <c r="H1806" s="410"/>
      <c r="I1806" s="410"/>
      <c r="J1806" s="410"/>
    </row>
    <row r="1807" spans="1:10" ht="15" thickBot="1" x14ac:dyDescent="0.4">
      <c r="A1807" s="411" t="s">
        <v>68</v>
      </c>
      <c r="B1807" s="411"/>
      <c r="C1807" s="412"/>
      <c r="D1807" s="183" t="s">
        <v>48</v>
      </c>
      <c r="F1807" s="413" t="s">
        <v>69</v>
      </c>
      <c r="G1807" s="413"/>
      <c r="H1807" s="414"/>
      <c r="I1807" s="183" t="s">
        <v>49</v>
      </c>
    </row>
    <row r="1808" spans="1:10" x14ac:dyDescent="0.35">
      <c r="A1808" s="410"/>
      <c r="B1808" s="410"/>
      <c r="C1808" s="410"/>
      <c r="D1808" s="410"/>
      <c r="E1808" s="410"/>
      <c r="F1808" s="410"/>
      <c r="G1808" s="410"/>
      <c r="H1808" s="410"/>
      <c r="I1808" s="410"/>
      <c r="J1808" s="410"/>
    </row>
    <row r="1809" spans="1:10" ht="16" thickBot="1" x14ac:dyDescent="0.4">
      <c r="A1809" s="415" t="s">
        <v>184</v>
      </c>
      <c r="B1809" s="415"/>
      <c r="C1809" s="415"/>
      <c r="D1809" s="415"/>
      <c r="E1809" s="415"/>
      <c r="F1809" s="415"/>
      <c r="G1809" s="415"/>
      <c r="H1809" s="415"/>
      <c r="I1809" s="415"/>
      <c r="J1809" s="415"/>
    </row>
    <row r="1810" spans="1:10" x14ac:dyDescent="0.35">
      <c r="A1810" s="416" t="s">
        <v>527</v>
      </c>
      <c r="B1810" s="417"/>
      <c r="C1810" s="417"/>
      <c r="D1810" s="417"/>
      <c r="E1810" s="417"/>
      <c r="F1810" s="417"/>
      <c r="G1810" s="417"/>
      <c r="H1810" s="417"/>
      <c r="I1810" s="417"/>
      <c r="J1810" s="418"/>
    </row>
    <row r="1811" spans="1:10" x14ac:dyDescent="0.35">
      <c r="A1811" s="419"/>
      <c r="B1811" s="420"/>
      <c r="C1811" s="420"/>
      <c r="D1811" s="420"/>
      <c r="E1811" s="420"/>
      <c r="F1811" s="420"/>
      <c r="G1811" s="420"/>
      <c r="H1811" s="420"/>
      <c r="I1811" s="420"/>
      <c r="J1811" s="421"/>
    </row>
    <row r="1812" spans="1:10" x14ac:dyDescent="0.35">
      <c r="A1812" s="419"/>
      <c r="B1812" s="420"/>
      <c r="C1812" s="420"/>
      <c r="D1812" s="420"/>
      <c r="E1812" s="420"/>
      <c r="F1812" s="420"/>
      <c r="G1812" s="420"/>
      <c r="H1812" s="420"/>
      <c r="I1812" s="420"/>
      <c r="J1812" s="421"/>
    </row>
    <row r="1813" spans="1:10" x14ac:dyDescent="0.35">
      <c r="A1813" s="419"/>
      <c r="B1813" s="420"/>
      <c r="C1813" s="420"/>
      <c r="D1813" s="420"/>
      <c r="E1813" s="420"/>
      <c r="F1813" s="420"/>
      <c r="G1813" s="420"/>
      <c r="H1813" s="420"/>
      <c r="I1813" s="420"/>
      <c r="J1813" s="421"/>
    </row>
    <row r="1814" spans="1:10" x14ac:dyDescent="0.35">
      <c r="A1814" s="419"/>
      <c r="B1814" s="420"/>
      <c r="C1814" s="420"/>
      <c r="D1814" s="420"/>
      <c r="E1814" s="420"/>
      <c r="F1814" s="420"/>
      <c r="G1814" s="420"/>
      <c r="H1814" s="420"/>
      <c r="I1814" s="420"/>
      <c r="J1814" s="421"/>
    </row>
    <row r="1815" spans="1:10" x14ac:dyDescent="0.35">
      <c r="A1815" s="419"/>
      <c r="B1815" s="420"/>
      <c r="C1815" s="420"/>
      <c r="D1815" s="420"/>
      <c r="E1815" s="420"/>
      <c r="F1815" s="420"/>
      <c r="G1815" s="420"/>
      <c r="H1815" s="420"/>
      <c r="I1815" s="420"/>
      <c r="J1815" s="421"/>
    </row>
    <row r="1816" spans="1:10" x14ac:dyDescent="0.35">
      <c r="A1816" s="419"/>
      <c r="B1816" s="420"/>
      <c r="C1816" s="420"/>
      <c r="D1816" s="420"/>
      <c r="E1816" s="420"/>
      <c r="F1816" s="420"/>
      <c r="G1816" s="420"/>
      <c r="H1816" s="420"/>
      <c r="I1816" s="420"/>
      <c r="J1816" s="421"/>
    </row>
    <row r="1817" spans="1:10" x14ac:dyDescent="0.35">
      <c r="A1817" s="419"/>
      <c r="B1817" s="420"/>
      <c r="C1817" s="420"/>
      <c r="D1817" s="420"/>
      <c r="E1817" s="420"/>
      <c r="F1817" s="420"/>
      <c r="G1817" s="420"/>
      <c r="H1817" s="420"/>
      <c r="I1817" s="420"/>
      <c r="J1817" s="421"/>
    </row>
    <row r="1818" spans="1:10" x14ac:dyDescent="0.35">
      <c r="A1818" s="419"/>
      <c r="B1818" s="420"/>
      <c r="C1818" s="420"/>
      <c r="D1818" s="420"/>
      <c r="E1818" s="420"/>
      <c r="F1818" s="420"/>
      <c r="G1818" s="420"/>
      <c r="H1818" s="420"/>
      <c r="I1818" s="420"/>
      <c r="J1818" s="421"/>
    </row>
    <row r="1819" spans="1:10" ht="15" thickBot="1" x14ac:dyDescent="0.4">
      <c r="A1819" s="422"/>
      <c r="B1819" s="423"/>
      <c r="C1819" s="423"/>
      <c r="D1819" s="423"/>
      <c r="E1819" s="423"/>
      <c r="F1819" s="423"/>
      <c r="G1819" s="423"/>
      <c r="H1819" s="423"/>
      <c r="I1819" s="423"/>
      <c r="J1819" s="424"/>
    </row>
    <row r="1820" spans="1:10" x14ac:dyDescent="0.35">
      <c r="A1820" s="425"/>
      <c r="B1820" s="425"/>
      <c r="C1820" s="425"/>
      <c r="D1820" s="425"/>
      <c r="E1820" s="425"/>
      <c r="F1820" s="425"/>
      <c r="G1820" s="425"/>
      <c r="H1820" s="425"/>
      <c r="I1820" s="425"/>
      <c r="J1820" s="425"/>
    </row>
    <row r="1821" spans="1:10" ht="16" thickBot="1" x14ac:dyDescent="0.4">
      <c r="A1821" s="415" t="s">
        <v>29</v>
      </c>
      <c r="B1821" s="415"/>
      <c r="C1821" s="415"/>
      <c r="D1821" s="415"/>
      <c r="E1821" s="415"/>
      <c r="F1821" s="415"/>
      <c r="G1821" s="415"/>
      <c r="H1821" s="415"/>
      <c r="I1821" s="415"/>
      <c r="J1821" s="415"/>
    </row>
    <row r="1822" spans="1:10" x14ac:dyDescent="0.35">
      <c r="A1822" s="416" t="s">
        <v>528</v>
      </c>
      <c r="B1822" s="417"/>
      <c r="C1822" s="417"/>
      <c r="D1822" s="417"/>
      <c r="E1822" s="417"/>
      <c r="F1822" s="417"/>
      <c r="G1822" s="417"/>
      <c r="H1822" s="417"/>
      <c r="I1822" s="417"/>
      <c r="J1822" s="418"/>
    </row>
    <row r="1823" spans="1:10" x14ac:dyDescent="0.35">
      <c r="A1823" s="419"/>
      <c r="B1823" s="420"/>
      <c r="C1823" s="420"/>
      <c r="D1823" s="420"/>
      <c r="E1823" s="420"/>
      <c r="F1823" s="420"/>
      <c r="G1823" s="420"/>
      <c r="H1823" s="420"/>
      <c r="I1823" s="420"/>
      <c r="J1823" s="421"/>
    </row>
    <row r="1824" spans="1:10" x14ac:dyDescent="0.35">
      <c r="A1824" s="419"/>
      <c r="B1824" s="420"/>
      <c r="C1824" s="420"/>
      <c r="D1824" s="420"/>
      <c r="E1824" s="420"/>
      <c r="F1824" s="420"/>
      <c r="G1824" s="420"/>
      <c r="H1824" s="420"/>
      <c r="I1824" s="420"/>
      <c r="J1824" s="421"/>
    </row>
    <row r="1825" spans="1:10" x14ac:dyDescent="0.35">
      <c r="A1825" s="419"/>
      <c r="B1825" s="420"/>
      <c r="C1825" s="420"/>
      <c r="D1825" s="420"/>
      <c r="E1825" s="420"/>
      <c r="F1825" s="420"/>
      <c r="G1825" s="420"/>
      <c r="H1825" s="420"/>
      <c r="I1825" s="420"/>
      <c r="J1825" s="421"/>
    </row>
    <row r="1826" spans="1:10" ht="15" thickBot="1" x14ac:dyDescent="0.4">
      <c r="A1826" s="422"/>
      <c r="B1826" s="423"/>
      <c r="C1826" s="423"/>
      <c r="D1826" s="423"/>
      <c r="E1826" s="423"/>
      <c r="F1826" s="423"/>
      <c r="G1826" s="423"/>
      <c r="H1826" s="423"/>
      <c r="I1826" s="423"/>
      <c r="J1826" s="424"/>
    </row>
    <row r="1827" spans="1:10" x14ac:dyDescent="0.35">
      <c r="A1827" s="425"/>
      <c r="B1827" s="425"/>
      <c r="C1827" s="425"/>
      <c r="D1827" s="425"/>
      <c r="E1827" s="425"/>
      <c r="F1827" s="425"/>
      <c r="G1827" s="425"/>
      <c r="H1827" s="425"/>
      <c r="I1827" s="425"/>
      <c r="J1827" s="425"/>
    </row>
    <row r="1828" spans="1:10" ht="16" thickBot="1" x14ac:dyDescent="0.4">
      <c r="A1828" s="415" t="s">
        <v>27</v>
      </c>
      <c r="B1828" s="415"/>
      <c r="C1828" s="415"/>
      <c r="D1828" s="415"/>
      <c r="E1828" s="415"/>
      <c r="F1828" s="415"/>
      <c r="G1828" s="415"/>
      <c r="H1828" s="415"/>
      <c r="I1828" s="415"/>
      <c r="J1828" s="415"/>
    </row>
    <row r="1829" spans="1:10" ht="15" thickBot="1" x14ac:dyDescent="0.4">
      <c r="A1829" s="426" t="s">
        <v>274</v>
      </c>
      <c r="B1829" s="427"/>
      <c r="C1829" s="427"/>
      <c r="D1829" s="427"/>
      <c r="E1829" s="427"/>
      <c r="F1829" s="427"/>
      <c r="G1829" s="427"/>
      <c r="H1829" s="427"/>
      <c r="I1829" s="427"/>
      <c r="J1829" s="428"/>
    </row>
    <row r="1830" spans="1:10" x14ac:dyDescent="0.35">
      <c r="A1830" s="425"/>
      <c r="B1830" s="425"/>
      <c r="C1830" s="425"/>
      <c r="D1830" s="425"/>
      <c r="E1830" s="425"/>
      <c r="F1830" s="425"/>
      <c r="G1830" s="425"/>
      <c r="H1830" s="425"/>
      <c r="I1830" s="425"/>
      <c r="J1830" s="425"/>
    </row>
    <row r="1831" spans="1:10" ht="16" thickBot="1" x14ac:dyDescent="0.4">
      <c r="A1831" s="394" t="s">
        <v>185</v>
      </c>
      <c r="B1831" s="394"/>
      <c r="C1831" s="394"/>
      <c r="D1831" s="394"/>
      <c r="E1831" s="394"/>
      <c r="F1831" s="394"/>
      <c r="G1831" s="394"/>
      <c r="H1831" s="394"/>
      <c r="I1831" s="394"/>
      <c r="J1831" s="394"/>
    </row>
    <row r="1832" spans="1:10" x14ac:dyDescent="0.35">
      <c r="A1832" s="395" t="s">
        <v>313</v>
      </c>
      <c r="B1832" s="396"/>
      <c r="C1832" s="396"/>
      <c r="D1832" s="396"/>
      <c r="E1832" s="396"/>
      <c r="F1832" s="396"/>
      <c r="G1832" s="396"/>
      <c r="H1832" s="396"/>
      <c r="I1832" s="396"/>
      <c r="J1832" s="397"/>
    </row>
    <row r="1833" spans="1:10" x14ac:dyDescent="0.35">
      <c r="A1833" s="398"/>
      <c r="B1833" s="399"/>
      <c r="C1833" s="399"/>
      <c r="D1833" s="399"/>
      <c r="E1833" s="399"/>
      <c r="F1833" s="399"/>
      <c r="G1833" s="399"/>
      <c r="H1833" s="399"/>
      <c r="I1833" s="399"/>
      <c r="J1833" s="400"/>
    </row>
    <row r="1834" spans="1:10" x14ac:dyDescent="0.35">
      <c r="A1834" s="398"/>
      <c r="B1834" s="399"/>
      <c r="C1834" s="399"/>
      <c r="D1834" s="399"/>
      <c r="E1834" s="399"/>
      <c r="F1834" s="399"/>
      <c r="G1834" s="399"/>
      <c r="H1834" s="399"/>
      <c r="I1834" s="399"/>
      <c r="J1834" s="400"/>
    </row>
    <row r="1835" spans="1:10" x14ac:dyDescent="0.35">
      <c r="A1835" s="398"/>
      <c r="B1835" s="399"/>
      <c r="C1835" s="399"/>
      <c r="D1835" s="399"/>
      <c r="E1835" s="399"/>
      <c r="F1835" s="399"/>
      <c r="G1835" s="399"/>
      <c r="H1835" s="399"/>
      <c r="I1835" s="399"/>
      <c r="J1835" s="400"/>
    </row>
    <row r="1836" spans="1:10" x14ac:dyDescent="0.35">
      <c r="A1836" s="398"/>
      <c r="B1836" s="399"/>
      <c r="C1836" s="399"/>
      <c r="D1836" s="399"/>
      <c r="E1836" s="399"/>
      <c r="F1836" s="399"/>
      <c r="G1836" s="399"/>
      <c r="H1836" s="399"/>
      <c r="I1836" s="399"/>
      <c r="J1836" s="400"/>
    </row>
    <row r="1837" spans="1:10" x14ac:dyDescent="0.35">
      <c r="A1837" s="398"/>
      <c r="B1837" s="399"/>
      <c r="C1837" s="399"/>
      <c r="D1837" s="399"/>
      <c r="E1837" s="399"/>
      <c r="F1837" s="399"/>
      <c r="G1837" s="399"/>
      <c r="H1837" s="399"/>
      <c r="I1837" s="399"/>
      <c r="J1837" s="400"/>
    </row>
    <row r="1838" spans="1:10" x14ac:dyDescent="0.35">
      <c r="A1838" s="398"/>
      <c r="B1838" s="399"/>
      <c r="C1838" s="399"/>
      <c r="D1838" s="399"/>
      <c r="E1838" s="399"/>
      <c r="F1838" s="399"/>
      <c r="G1838" s="399"/>
      <c r="H1838" s="399"/>
      <c r="I1838" s="399"/>
      <c r="J1838" s="400"/>
    </row>
    <row r="1839" spans="1:10" x14ac:dyDescent="0.35">
      <c r="A1839" s="398"/>
      <c r="B1839" s="399"/>
      <c r="C1839" s="399"/>
      <c r="D1839" s="399"/>
      <c r="E1839" s="399"/>
      <c r="F1839" s="399"/>
      <c r="G1839" s="399"/>
      <c r="H1839" s="399"/>
      <c r="I1839" s="399"/>
      <c r="J1839" s="400"/>
    </row>
    <row r="1840" spans="1:10" x14ac:dyDescent="0.35">
      <c r="A1840" s="398"/>
      <c r="B1840" s="399"/>
      <c r="C1840" s="399"/>
      <c r="D1840" s="399"/>
      <c r="E1840" s="399"/>
      <c r="F1840" s="399"/>
      <c r="G1840" s="399"/>
      <c r="H1840" s="399"/>
      <c r="I1840" s="399"/>
      <c r="J1840" s="400"/>
    </row>
    <row r="1841" spans="1:10" x14ac:dyDescent="0.35">
      <c r="A1841" s="398"/>
      <c r="B1841" s="399"/>
      <c r="C1841" s="399"/>
      <c r="D1841" s="399"/>
      <c r="E1841" s="399"/>
      <c r="F1841" s="399"/>
      <c r="G1841" s="399"/>
      <c r="H1841" s="399"/>
      <c r="I1841" s="399"/>
      <c r="J1841" s="400"/>
    </row>
    <row r="1842" spans="1:10" x14ac:dyDescent="0.35">
      <c r="A1842" s="398"/>
      <c r="B1842" s="399"/>
      <c r="C1842" s="399"/>
      <c r="D1842" s="399"/>
      <c r="E1842" s="399"/>
      <c r="F1842" s="399"/>
      <c r="G1842" s="399"/>
      <c r="H1842" s="399"/>
      <c r="I1842" s="399"/>
      <c r="J1842" s="400"/>
    </row>
    <row r="1843" spans="1:10" ht="15" thickBot="1" x14ac:dyDescent="0.4">
      <c r="A1843" s="401"/>
      <c r="B1843" s="402"/>
      <c r="C1843" s="402"/>
      <c r="D1843" s="402"/>
      <c r="E1843" s="402"/>
      <c r="F1843" s="402"/>
      <c r="G1843" s="402"/>
      <c r="H1843" s="402"/>
      <c r="I1843" s="402"/>
      <c r="J1843" s="403"/>
    </row>
    <row r="1845" spans="1:10" ht="18.5" x14ac:dyDescent="0.45">
      <c r="A1845" s="404" t="s">
        <v>537</v>
      </c>
      <c r="B1845" s="404"/>
      <c r="C1845" s="404"/>
      <c r="D1845" s="404"/>
      <c r="E1845" s="404"/>
      <c r="F1845" s="404"/>
      <c r="G1845" s="404"/>
      <c r="H1845" s="404"/>
      <c r="I1845" s="404"/>
      <c r="J1845" s="404"/>
    </row>
    <row r="1846" spans="1:10" ht="15" thickBot="1" x14ac:dyDescent="0.4">
      <c r="A1846" s="405"/>
      <c r="B1846" s="405"/>
      <c r="C1846" s="405"/>
      <c r="D1846" s="405"/>
      <c r="E1846" s="405"/>
      <c r="F1846" s="405"/>
      <c r="G1846" s="405"/>
      <c r="H1846" s="405"/>
      <c r="I1846" s="405"/>
      <c r="J1846" s="405"/>
    </row>
    <row r="1847" spans="1:10" ht="16" thickBot="1" x14ac:dyDescent="0.4">
      <c r="A1847" s="406" t="s">
        <v>183</v>
      </c>
      <c r="B1847" s="406"/>
      <c r="C1847" s="407" t="s">
        <v>538</v>
      </c>
      <c r="D1847" s="408"/>
      <c r="E1847" s="408"/>
      <c r="F1847" s="408"/>
      <c r="G1847" s="408"/>
      <c r="H1847" s="408"/>
      <c r="I1847" s="408"/>
      <c r="J1847" s="409"/>
    </row>
    <row r="1848" spans="1:10" ht="15" thickBot="1" x14ac:dyDescent="0.4">
      <c r="A1848" s="410"/>
      <c r="B1848" s="410"/>
      <c r="C1848" s="410"/>
      <c r="D1848" s="410"/>
      <c r="E1848" s="410"/>
      <c r="F1848" s="410"/>
      <c r="G1848" s="410"/>
      <c r="H1848" s="410"/>
      <c r="I1848" s="410"/>
      <c r="J1848" s="410"/>
    </row>
    <row r="1849" spans="1:10" ht="15" thickBot="1" x14ac:dyDescent="0.4">
      <c r="A1849" s="411" t="s">
        <v>68</v>
      </c>
      <c r="B1849" s="411"/>
      <c r="C1849" s="412"/>
      <c r="D1849" s="183" t="s">
        <v>48</v>
      </c>
      <c r="F1849" s="413" t="s">
        <v>69</v>
      </c>
      <c r="G1849" s="413"/>
      <c r="H1849" s="414"/>
      <c r="I1849" s="183" t="s">
        <v>49</v>
      </c>
    </row>
    <row r="1850" spans="1:10" x14ac:dyDescent="0.35">
      <c r="A1850" s="410"/>
      <c r="B1850" s="410"/>
      <c r="C1850" s="410"/>
      <c r="D1850" s="410"/>
      <c r="E1850" s="410"/>
      <c r="F1850" s="410"/>
      <c r="G1850" s="410"/>
      <c r="H1850" s="410"/>
      <c r="I1850" s="410"/>
      <c r="J1850" s="410"/>
    </row>
    <row r="1851" spans="1:10" ht="16" thickBot="1" x14ac:dyDescent="0.4">
      <c r="A1851" s="415" t="s">
        <v>184</v>
      </c>
      <c r="B1851" s="415"/>
      <c r="C1851" s="415"/>
      <c r="D1851" s="415"/>
      <c r="E1851" s="415"/>
      <c r="F1851" s="415"/>
      <c r="G1851" s="415"/>
      <c r="H1851" s="415"/>
      <c r="I1851" s="415"/>
      <c r="J1851" s="415"/>
    </row>
    <row r="1852" spans="1:10" x14ac:dyDescent="0.35">
      <c r="A1852" s="416" t="s">
        <v>539</v>
      </c>
      <c r="B1852" s="417"/>
      <c r="C1852" s="417"/>
      <c r="D1852" s="417"/>
      <c r="E1852" s="417"/>
      <c r="F1852" s="417"/>
      <c r="G1852" s="417"/>
      <c r="H1852" s="417"/>
      <c r="I1852" s="417"/>
      <c r="J1852" s="418"/>
    </row>
    <row r="1853" spans="1:10" x14ac:dyDescent="0.35">
      <c r="A1853" s="419"/>
      <c r="B1853" s="420"/>
      <c r="C1853" s="420"/>
      <c r="D1853" s="420"/>
      <c r="E1853" s="420"/>
      <c r="F1853" s="420"/>
      <c r="G1853" s="420"/>
      <c r="H1853" s="420"/>
      <c r="I1853" s="420"/>
      <c r="J1853" s="421"/>
    </row>
    <row r="1854" spans="1:10" x14ac:dyDescent="0.35">
      <c r="A1854" s="419"/>
      <c r="B1854" s="420"/>
      <c r="C1854" s="420"/>
      <c r="D1854" s="420"/>
      <c r="E1854" s="420"/>
      <c r="F1854" s="420"/>
      <c r="G1854" s="420"/>
      <c r="H1854" s="420"/>
      <c r="I1854" s="420"/>
      <c r="J1854" s="421"/>
    </row>
    <row r="1855" spans="1:10" x14ac:dyDescent="0.35">
      <c r="A1855" s="419"/>
      <c r="B1855" s="420"/>
      <c r="C1855" s="420"/>
      <c r="D1855" s="420"/>
      <c r="E1855" s="420"/>
      <c r="F1855" s="420"/>
      <c r="G1855" s="420"/>
      <c r="H1855" s="420"/>
      <c r="I1855" s="420"/>
      <c r="J1855" s="421"/>
    </row>
    <row r="1856" spans="1:10" x14ac:dyDescent="0.35">
      <c r="A1856" s="419"/>
      <c r="B1856" s="420"/>
      <c r="C1856" s="420"/>
      <c r="D1856" s="420"/>
      <c r="E1856" s="420"/>
      <c r="F1856" s="420"/>
      <c r="G1856" s="420"/>
      <c r="H1856" s="420"/>
      <c r="I1856" s="420"/>
      <c r="J1856" s="421"/>
    </row>
    <row r="1857" spans="1:10" x14ac:dyDescent="0.35">
      <c r="A1857" s="419"/>
      <c r="B1857" s="420"/>
      <c r="C1857" s="420"/>
      <c r="D1857" s="420"/>
      <c r="E1857" s="420"/>
      <c r="F1857" s="420"/>
      <c r="G1857" s="420"/>
      <c r="H1857" s="420"/>
      <c r="I1857" s="420"/>
      <c r="J1857" s="421"/>
    </row>
    <row r="1858" spans="1:10" x14ac:dyDescent="0.35">
      <c r="A1858" s="419"/>
      <c r="B1858" s="420"/>
      <c r="C1858" s="420"/>
      <c r="D1858" s="420"/>
      <c r="E1858" s="420"/>
      <c r="F1858" s="420"/>
      <c r="G1858" s="420"/>
      <c r="H1858" s="420"/>
      <c r="I1858" s="420"/>
      <c r="J1858" s="421"/>
    </row>
    <row r="1859" spans="1:10" x14ac:dyDescent="0.35">
      <c r="A1859" s="419"/>
      <c r="B1859" s="420"/>
      <c r="C1859" s="420"/>
      <c r="D1859" s="420"/>
      <c r="E1859" s="420"/>
      <c r="F1859" s="420"/>
      <c r="G1859" s="420"/>
      <c r="H1859" s="420"/>
      <c r="I1859" s="420"/>
      <c r="J1859" s="421"/>
    </row>
    <row r="1860" spans="1:10" x14ac:dyDescent="0.35">
      <c r="A1860" s="419"/>
      <c r="B1860" s="420"/>
      <c r="C1860" s="420"/>
      <c r="D1860" s="420"/>
      <c r="E1860" s="420"/>
      <c r="F1860" s="420"/>
      <c r="G1860" s="420"/>
      <c r="H1860" s="420"/>
      <c r="I1860" s="420"/>
      <c r="J1860" s="421"/>
    </row>
    <row r="1861" spans="1:10" ht="15" thickBot="1" x14ac:dyDescent="0.4">
      <c r="A1861" s="422"/>
      <c r="B1861" s="423"/>
      <c r="C1861" s="423"/>
      <c r="D1861" s="423"/>
      <c r="E1861" s="423"/>
      <c r="F1861" s="423"/>
      <c r="G1861" s="423"/>
      <c r="H1861" s="423"/>
      <c r="I1861" s="423"/>
      <c r="J1861" s="424"/>
    </row>
    <row r="1862" spans="1:10" x14ac:dyDescent="0.35">
      <c r="A1862" s="425"/>
      <c r="B1862" s="425"/>
      <c r="C1862" s="425"/>
      <c r="D1862" s="425"/>
      <c r="E1862" s="425"/>
      <c r="F1862" s="425"/>
      <c r="G1862" s="425"/>
      <c r="H1862" s="425"/>
      <c r="I1862" s="425"/>
      <c r="J1862" s="425"/>
    </row>
    <row r="1863" spans="1:10" ht="16" thickBot="1" x14ac:dyDescent="0.4">
      <c r="A1863" s="415" t="s">
        <v>29</v>
      </c>
      <c r="B1863" s="415"/>
      <c r="C1863" s="415"/>
      <c r="D1863" s="415"/>
      <c r="E1863" s="415"/>
      <c r="F1863" s="415"/>
      <c r="G1863" s="415"/>
      <c r="H1863" s="415"/>
      <c r="I1863" s="415"/>
      <c r="J1863" s="415"/>
    </row>
    <row r="1864" spans="1:10" x14ac:dyDescent="0.35">
      <c r="A1864" s="416" t="s">
        <v>540</v>
      </c>
      <c r="B1864" s="417"/>
      <c r="C1864" s="417"/>
      <c r="D1864" s="417"/>
      <c r="E1864" s="417"/>
      <c r="F1864" s="417"/>
      <c r="G1864" s="417"/>
      <c r="H1864" s="417"/>
      <c r="I1864" s="417"/>
      <c r="J1864" s="418"/>
    </row>
    <row r="1865" spans="1:10" x14ac:dyDescent="0.35">
      <c r="A1865" s="419"/>
      <c r="B1865" s="420"/>
      <c r="C1865" s="420"/>
      <c r="D1865" s="420"/>
      <c r="E1865" s="420"/>
      <c r="F1865" s="420"/>
      <c r="G1865" s="420"/>
      <c r="H1865" s="420"/>
      <c r="I1865" s="420"/>
      <c r="J1865" s="421"/>
    </row>
    <row r="1866" spans="1:10" x14ac:dyDescent="0.35">
      <c r="A1866" s="419"/>
      <c r="B1866" s="420"/>
      <c r="C1866" s="420"/>
      <c r="D1866" s="420"/>
      <c r="E1866" s="420"/>
      <c r="F1866" s="420"/>
      <c r="G1866" s="420"/>
      <c r="H1866" s="420"/>
      <c r="I1866" s="420"/>
      <c r="J1866" s="421"/>
    </row>
    <row r="1867" spans="1:10" x14ac:dyDescent="0.35">
      <c r="A1867" s="419"/>
      <c r="B1867" s="420"/>
      <c r="C1867" s="420"/>
      <c r="D1867" s="420"/>
      <c r="E1867" s="420"/>
      <c r="F1867" s="420"/>
      <c r="G1867" s="420"/>
      <c r="H1867" s="420"/>
      <c r="I1867" s="420"/>
      <c r="J1867" s="421"/>
    </row>
    <row r="1868" spans="1:10" ht="15" thickBot="1" x14ac:dyDescent="0.4">
      <c r="A1868" s="422"/>
      <c r="B1868" s="423"/>
      <c r="C1868" s="423"/>
      <c r="D1868" s="423"/>
      <c r="E1868" s="423"/>
      <c r="F1868" s="423"/>
      <c r="G1868" s="423"/>
      <c r="H1868" s="423"/>
      <c r="I1868" s="423"/>
      <c r="J1868" s="424"/>
    </row>
    <row r="1869" spans="1:10" x14ac:dyDescent="0.35">
      <c r="A1869" s="425"/>
      <c r="B1869" s="425"/>
      <c r="C1869" s="425"/>
      <c r="D1869" s="425"/>
      <c r="E1869" s="425"/>
      <c r="F1869" s="425"/>
      <c r="G1869" s="425"/>
      <c r="H1869" s="425"/>
      <c r="I1869" s="425"/>
      <c r="J1869" s="425"/>
    </row>
    <row r="1870" spans="1:10" ht="16" thickBot="1" x14ac:dyDescent="0.4">
      <c r="A1870" s="415" t="s">
        <v>27</v>
      </c>
      <c r="B1870" s="415"/>
      <c r="C1870" s="415"/>
      <c r="D1870" s="415"/>
      <c r="E1870" s="415"/>
      <c r="F1870" s="415"/>
      <c r="G1870" s="415"/>
      <c r="H1870" s="415"/>
      <c r="I1870" s="415"/>
      <c r="J1870" s="415"/>
    </row>
    <row r="1871" spans="1:10" ht="15" thickBot="1" x14ac:dyDescent="0.4">
      <c r="A1871" s="426" t="s">
        <v>274</v>
      </c>
      <c r="B1871" s="427"/>
      <c r="C1871" s="427"/>
      <c r="D1871" s="427"/>
      <c r="E1871" s="427"/>
      <c r="F1871" s="427"/>
      <c r="G1871" s="427"/>
      <c r="H1871" s="427"/>
      <c r="I1871" s="427"/>
      <c r="J1871" s="428"/>
    </row>
    <row r="1872" spans="1:10" x14ac:dyDescent="0.35">
      <c r="A1872" s="425"/>
      <c r="B1872" s="425"/>
      <c r="C1872" s="425"/>
      <c r="D1872" s="425"/>
      <c r="E1872" s="425"/>
      <c r="F1872" s="425"/>
      <c r="G1872" s="425"/>
      <c r="H1872" s="425"/>
      <c r="I1872" s="425"/>
      <c r="J1872" s="425"/>
    </row>
    <row r="1873" spans="1:10" ht="16" thickBot="1" x14ac:dyDescent="0.4">
      <c r="A1873" s="394" t="s">
        <v>185</v>
      </c>
      <c r="B1873" s="394"/>
      <c r="C1873" s="394"/>
      <c r="D1873" s="394"/>
      <c r="E1873" s="394"/>
      <c r="F1873" s="394"/>
      <c r="G1873" s="394"/>
      <c r="H1873" s="394"/>
      <c r="I1873" s="394"/>
      <c r="J1873" s="394"/>
    </row>
    <row r="1874" spans="1:10" x14ac:dyDescent="0.35">
      <c r="A1874" s="395" t="s">
        <v>541</v>
      </c>
      <c r="B1874" s="396"/>
      <c r="C1874" s="396"/>
      <c r="D1874" s="396"/>
      <c r="E1874" s="396"/>
      <c r="F1874" s="396"/>
      <c r="G1874" s="396"/>
      <c r="H1874" s="396"/>
      <c r="I1874" s="396"/>
      <c r="J1874" s="397"/>
    </row>
    <row r="1875" spans="1:10" x14ac:dyDescent="0.35">
      <c r="A1875" s="398"/>
      <c r="B1875" s="399"/>
      <c r="C1875" s="399"/>
      <c r="D1875" s="399"/>
      <c r="E1875" s="399"/>
      <c r="F1875" s="399"/>
      <c r="G1875" s="399"/>
      <c r="H1875" s="399"/>
      <c r="I1875" s="399"/>
      <c r="J1875" s="400"/>
    </row>
    <row r="1876" spans="1:10" x14ac:dyDescent="0.35">
      <c r="A1876" s="398"/>
      <c r="B1876" s="399"/>
      <c r="C1876" s="399"/>
      <c r="D1876" s="399"/>
      <c r="E1876" s="399"/>
      <c r="F1876" s="399"/>
      <c r="G1876" s="399"/>
      <c r="H1876" s="399"/>
      <c r="I1876" s="399"/>
      <c r="J1876" s="400"/>
    </row>
    <row r="1877" spans="1:10" x14ac:dyDescent="0.35">
      <c r="A1877" s="398"/>
      <c r="B1877" s="399"/>
      <c r="C1877" s="399"/>
      <c r="D1877" s="399"/>
      <c r="E1877" s="399"/>
      <c r="F1877" s="399"/>
      <c r="G1877" s="399"/>
      <c r="H1877" s="399"/>
      <c r="I1877" s="399"/>
      <c r="J1877" s="400"/>
    </row>
    <row r="1878" spans="1:10" x14ac:dyDescent="0.35">
      <c r="A1878" s="398"/>
      <c r="B1878" s="399"/>
      <c r="C1878" s="399"/>
      <c r="D1878" s="399"/>
      <c r="E1878" s="399"/>
      <c r="F1878" s="399"/>
      <c r="G1878" s="399"/>
      <c r="H1878" s="399"/>
      <c r="I1878" s="399"/>
      <c r="J1878" s="400"/>
    </row>
    <row r="1879" spans="1:10" x14ac:dyDescent="0.35">
      <c r="A1879" s="398"/>
      <c r="B1879" s="399"/>
      <c r="C1879" s="399"/>
      <c r="D1879" s="399"/>
      <c r="E1879" s="399"/>
      <c r="F1879" s="399"/>
      <c r="G1879" s="399"/>
      <c r="H1879" s="399"/>
      <c r="I1879" s="399"/>
      <c r="J1879" s="400"/>
    </row>
    <row r="1880" spans="1:10" x14ac:dyDescent="0.35">
      <c r="A1880" s="398"/>
      <c r="B1880" s="399"/>
      <c r="C1880" s="399"/>
      <c r="D1880" s="399"/>
      <c r="E1880" s="399"/>
      <c r="F1880" s="399"/>
      <c r="G1880" s="399"/>
      <c r="H1880" s="399"/>
      <c r="I1880" s="399"/>
      <c r="J1880" s="400"/>
    </row>
    <row r="1881" spans="1:10" x14ac:dyDescent="0.35">
      <c r="A1881" s="398"/>
      <c r="B1881" s="399"/>
      <c r="C1881" s="399"/>
      <c r="D1881" s="399"/>
      <c r="E1881" s="399"/>
      <c r="F1881" s="399"/>
      <c r="G1881" s="399"/>
      <c r="H1881" s="399"/>
      <c r="I1881" s="399"/>
      <c r="J1881" s="400"/>
    </row>
    <row r="1882" spans="1:10" x14ac:dyDescent="0.35">
      <c r="A1882" s="398"/>
      <c r="B1882" s="399"/>
      <c r="C1882" s="399"/>
      <c r="D1882" s="399"/>
      <c r="E1882" s="399"/>
      <c r="F1882" s="399"/>
      <c r="G1882" s="399"/>
      <c r="H1882" s="399"/>
      <c r="I1882" s="399"/>
      <c r="J1882" s="400"/>
    </row>
    <row r="1883" spans="1:10" x14ac:dyDescent="0.35">
      <c r="A1883" s="398"/>
      <c r="B1883" s="399"/>
      <c r="C1883" s="399"/>
      <c r="D1883" s="399"/>
      <c r="E1883" s="399"/>
      <c r="F1883" s="399"/>
      <c r="G1883" s="399"/>
      <c r="H1883" s="399"/>
      <c r="I1883" s="399"/>
      <c r="J1883" s="400"/>
    </row>
    <row r="1884" spans="1:10" x14ac:dyDescent="0.35">
      <c r="A1884" s="398"/>
      <c r="B1884" s="399"/>
      <c r="C1884" s="399"/>
      <c r="D1884" s="399"/>
      <c r="E1884" s="399"/>
      <c r="F1884" s="399"/>
      <c r="G1884" s="399"/>
      <c r="H1884" s="399"/>
      <c r="I1884" s="399"/>
      <c r="J1884" s="400"/>
    </row>
    <row r="1885" spans="1:10" ht="15" thickBot="1" x14ac:dyDescent="0.4">
      <c r="A1885" s="401"/>
      <c r="B1885" s="402"/>
      <c r="C1885" s="402"/>
      <c r="D1885" s="402"/>
      <c r="E1885" s="402"/>
      <c r="F1885" s="402"/>
      <c r="G1885" s="402"/>
      <c r="H1885" s="402"/>
      <c r="I1885" s="402"/>
      <c r="J1885" s="403"/>
    </row>
    <row r="1887" spans="1:10" ht="18.5" x14ac:dyDescent="0.45">
      <c r="A1887" s="404" t="s">
        <v>543</v>
      </c>
      <c r="B1887" s="404"/>
      <c r="C1887" s="404"/>
      <c r="D1887" s="404"/>
      <c r="E1887" s="404"/>
      <c r="F1887" s="404"/>
      <c r="G1887" s="404"/>
      <c r="H1887" s="404"/>
      <c r="I1887" s="404"/>
      <c r="J1887" s="404"/>
    </row>
    <row r="1888" spans="1:10" ht="15" thickBot="1" x14ac:dyDescent="0.4">
      <c r="A1888" s="405"/>
      <c r="B1888" s="405"/>
      <c r="C1888" s="405"/>
      <c r="D1888" s="405"/>
      <c r="E1888" s="405"/>
      <c r="F1888" s="405"/>
      <c r="G1888" s="405"/>
      <c r="H1888" s="405"/>
      <c r="I1888" s="405"/>
      <c r="J1888" s="405"/>
    </row>
    <row r="1889" spans="1:10" ht="16" thickBot="1" x14ac:dyDescent="0.4">
      <c r="A1889" s="406" t="s">
        <v>183</v>
      </c>
      <c r="B1889" s="406"/>
      <c r="C1889" s="407" t="s">
        <v>544</v>
      </c>
      <c r="D1889" s="408"/>
      <c r="E1889" s="408"/>
      <c r="F1889" s="408"/>
      <c r="G1889" s="408"/>
      <c r="H1889" s="408"/>
      <c r="I1889" s="408"/>
      <c r="J1889" s="409"/>
    </row>
    <row r="1890" spans="1:10" ht="15" thickBot="1" x14ac:dyDescent="0.4">
      <c r="A1890" s="410"/>
      <c r="B1890" s="410"/>
      <c r="C1890" s="410"/>
      <c r="D1890" s="410"/>
      <c r="E1890" s="410"/>
      <c r="F1890" s="410"/>
      <c r="G1890" s="410"/>
      <c r="H1890" s="410"/>
      <c r="I1890" s="410"/>
      <c r="J1890" s="410"/>
    </row>
    <row r="1891" spans="1:10" ht="15" thickBot="1" x14ac:dyDescent="0.4">
      <c r="A1891" s="411" t="s">
        <v>68</v>
      </c>
      <c r="B1891" s="411"/>
      <c r="C1891" s="412"/>
      <c r="D1891" s="183" t="s">
        <v>49</v>
      </c>
      <c r="F1891" s="413" t="s">
        <v>69</v>
      </c>
      <c r="G1891" s="413"/>
      <c r="H1891" s="414"/>
      <c r="I1891" s="183" t="s">
        <v>48</v>
      </c>
    </row>
    <row r="1892" spans="1:10" x14ac:dyDescent="0.35">
      <c r="A1892" s="410"/>
      <c r="B1892" s="410"/>
      <c r="C1892" s="410"/>
      <c r="D1892" s="410"/>
      <c r="E1892" s="410"/>
      <c r="F1892" s="410"/>
      <c r="G1892" s="410"/>
      <c r="H1892" s="410"/>
      <c r="I1892" s="410"/>
      <c r="J1892" s="410"/>
    </row>
    <row r="1893" spans="1:10" ht="16" thickBot="1" x14ac:dyDescent="0.4">
      <c r="A1893" s="415" t="s">
        <v>184</v>
      </c>
      <c r="B1893" s="415"/>
      <c r="C1893" s="415"/>
      <c r="D1893" s="415"/>
      <c r="E1893" s="415"/>
      <c r="F1893" s="415"/>
      <c r="G1893" s="415"/>
      <c r="H1893" s="415"/>
      <c r="I1893" s="415"/>
      <c r="J1893" s="415"/>
    </row>
    <row r="1894" spans="1:10" x14ac:dyDescent="0.35">
      <c r="A1894" s="416" t="s">
        <v>545</v>
      </c>
      <c r="B1894" s="417"/>
      <c r="C1894" s="417"/>
      <c r="D1894" s="417"/>
      <c r="E1894" s="417"/>
      <c r="F1894" s="417"/>
      <c r="G1894" s="417"/>
      <c r="H1894" s="417"/>
      <c r="I1894" s="417"/>
      <c r="J1894" s="418"/>
    </row>
    <row r="1895" spans="1:10" x14ac:dyDescent="0.35">
      <c r="A1895" s="419"/>
      <c r="B1895" s="420"/>
      <c r="C1895" s="420"/>
      <c r="D1895" s="420"/>
      <c r="E1895" s="420"/>
      <c r="F1895" s="420"/>
      <c r="G1895" s="420"/>
      <c r="H1895" s="420"/>
      <c r="I1895" s="420"/>
      <c r="J1895" s="421"/>
    </row>
    <row r="1896" spans="1:10" x14ac:dyDescent="0.35">
      <c r="A1896" s="419"/>
      <c r="B1896" s="420"/>
      <c r="C1896" s="420"/>
      <c r="D1896" s="420"/>
      <c r="E1896" s="420"/>
      <c r="F1896" s="420"/>
      <c r="G1896" s="420"/>
      <c r="H1896" s="420"/>
      <c r="I1896" s="420"/>
      <c r="J1896" s="421"/>
    </row>
    <row r="1897" spans="1:10" x14ac:dyDescent="0.35">
      <c r="A1897" s="419"/>
      <c r="B1897" s="420"/>
      <c r="C1897" s="420"/>
      <c r="D1897" s="420"/>
      <c r="E1897" s="420"/>
      <c r="F1897" s="420"/>
      <c r="G1897" s="420"/>
      <c r="H1897" s="420"/>
      <c r="I1897" s="420"/>
      <c r="J1897" s="421"/>
    </row>
    <row r="1898" spans="1:10" x14ac:dyDescent="0.35">
      <c r="A1898" s="419"/>
      <c r="B1898" s="420"/>
      <c r="C1898" s="420"/>
      <c r="D1898" s="420"/>
      <c r="E1898" s="420"/>
      <c r="F1898" s="420"/>
      <c r="G1898" s="420"/>
      <c r="H1898" s="420"/>
      <c r="I1898" s="420"/>
      <c r="J1898" s="421"/>
    </row>
    <row r="1899" spans="1:10" x14ac:dyDescent="0.35">
      <c r="A1899" s="419"/>
      <c r="B1899" s="420"/>
      <c r="C1899" s="420"/>
      <c r="D1899" s="420"/>
      <c r="E1899" s="420"/>
      <c r="F1899" s="420"/>
      <c r="G1899" s="420"/>
      <c r="H1899" s="420"/>
      <c r="I1899" s="420"/>
      <c r="J1899" s="421"/>
    </row>
    <row r="1900" spans="1:10" x14ac:dyDescent="0.35">
      <c r="A1900" s="419"/>
      <c r="B1900" s="420"/>
      <c r="C1900" s="420"/>
      <c r="D1900" s="420"/>
      <c r="E1900" s="420"/>
      <c r="F1900" s="420"/>
      <c r="G1900" s="420"/>
      <c r="H1900" s="420"/>
      <c r="I1900" s="420"/>
      <c r="J1900" s="421"/>
    </row>
    <row r="1901" spans="1:10" x14ac:dyDescent="0.35">
      <c r="A1901" s="419"/>
      <c r="B1901" s="420"/>
      <c r="C1901" s="420"/>
      <c r="D1901" s="420"/>
      <c r="E1901" s="420"/>
      <c r="F1901" s="420"/>
      <c r="G1901" s="420"/>
      <c r="H1901" s="420"/>
      <c r="I1901" s="420"/>
      <c r="J1901" s="421"/>
    </row>
    <row r="1902" spans="1:10" x14ac:dyDescent="0.35">
      <c r="A1902" s="419"/>
      <c r="B1902" s="420"/>
      <c r="C1902" s="420"/>
      <c r="D1902" s="420"/>
      <c r="E1902" s="420"/>
      <c r="F1902" s="420"/>
      <c r="G1902" s="420"/>
      <c r="H1902" s="420"/>
      <c r="I1902" s="420"/>
      <c r="J1902" s="421"/>
    </row>
    <row r="1903" spans="1:10" ht="15" thickBot="1" x14ac:dyDescent="0.4">
      <c r="A1903" s="422"/>
      <c r="B1903" s="423"/>
      <c r="C1903" s="423"/>
      <c r="D1903" s="423"/>
      <c r="E1903" s="423"/>
      <c r="F1903" s="423"/>
      <c r="G1903" s="423"/>
      <c r="H1903" s="423"/>
      <c r="I1903" s="423"/>
      <c r="J1903" s="424"/>
    </row>
    <row r="1904" spans="1:10" x14ac:dyDescent="0.35">
      <c r="A1904" s="425"/>
      <c r="B1904" s="425"/>
      <c r="C1904" s="425"/>
      <c r="D1904" s="425"/>
      <c r="E1904" s="425"/>
      <c r="F1904" s="425"/>
      <c r="G1904" s="425"/>
      <c r="H1904" s="425"/>
      <c r="I1904" s="425"/>
      <c r="J1904" s="425"/>
    </row>
    <row r="1905" spans="1:10" ht="16" thickBot="1" x14ac:dyDescent="0.4">
      <c r="A1905" s="415" t="s">
        <v>29</v>
      </c>
      <c r="B1905" s="415"/>
      <c r="C1905" s="415"/>
      <c r="D1905" s="415"/>
      <c r="E1905" s="415"/>
      <c r="F1905" s="415"/>
      <c r="G1905" s="415"/>
      <c r="H1905" s="415"/>
      <c r="I1905" s="415"/>
      <c r="J1905" s="415"/>
    </row>
    <row r="1906" spans="1:10" x14ac:dyDescent="0.35">
      <c r="A1906" s="416" t="s">
        <v>546</v>
      </c>
      <c r="B1906" s="417"/>
      <c r="C1906" s="417"/>
      <c r="D1906" s="417"/>
      <c r="E1906" s="417"/>
      <c r="F1906" s="417"/>
      <c r="G1906" s="417"/>
      <c r="H1906" s="417"/>
      <c r="I1906" s="417"/>
      <c r="J1906" s="418"/>
    </row>
    <row r="1907" spans="1:10" x14ac:dyDescent="0.35">
      <c r="A1907" s="419"/>
      <c r="B1907" s="420"/>
      <c r="C1907" s="420"/>
      <c r="D1907" s="420"/>
      <c r="E1907" s="420"/>
      <c r="F1907" s="420"/>
      <c r="G1907" s="420"/>
      <c r="H1907" s="420"/>
      <c r="I1907" s="420"/>
      <c r="J1907" s="421"/>
    </row>
    <row r="1908" spans="1:10" x14ac:dyDescent="0.35">
      <c r="A1908" s="419"/>
      <c r="B1908" s="420"/>
      <c r="C1908" s="420"/>
      <c r="D1908" s="420"/>
      <c r="E1908" s="420"/>
      <c r="F1908" s="420"/>
      <c r="G1908" s="420"/>
      <c r="H1908" s="420"/>
      <c r="I1908" s="420"/>
      <c r="J1908" s="421"/>
    </row>
    <row r="1909" spans="1:10" x14ac:dyDescent="0.35">
      <c r="A1909" s="419"/>
      <c r="B1909" s="420"/>
      <c r="C1909" s="420"/>
      <c r="D1909" s="420"/>
      <c r="E1909" s="420"/>
      <c r="F1909" s="420"/>
      <c r="G1909" s="420"/>
      <c r="H1909" s="420"/>
      <c r="I1909" s="420"/>
      <c r="J1909" s="421"/>
    </row>
    <row r="1910" spans="1:10" ht="15" thickBot="1" x14ac:dyDescent="0.4">
      <c r="A1910" s="422"/>
      <c r="B1910" s="423"/>
      <c r="C1910" s="423"/>
      <c r="D1910" s="423"/>
      <c r="E1910" s="423"/>
      <c r="F1910" s="423"/>
      <c r="G1910" s="423"/>
      <c r="H1910" s="423"/>
      <c r="I1910" s="423"/>
      <c r="J1910" s="424"/>
    </row>
    <row r="1911" spans="1:10" x14ac:dyDescent="0.35">
      <c r="A1911" s="425"/>
      <c r="B1911" s="425"/>
      <c r="C1911" s="425"/>
      <c r="D1911" s="425"/>
      <c r="E1911" s="425"/>
      <c r="F1911" s="425"/>
      <c r="G1911" s="425"/>
      <c r="H1911" s="425"/>
      <c r="I1911" s="425"/>
      <c r="J1911" s="425"/>
    </row>
    <row r="1912" spans="1:10" ht="16" thickBot="1" x14ac:dyDescent="0.4">
      <c r="A1912" s="415" t="s">
        <v>27</v>
      </c>
      <c r="B1912" s="415"/>
      <c r="C1912" s="415"/>
      <c r="D1912" s="415"/>
      <c r="E1912" s="415"/>
      <c r="F1912" s="415"/>
      <c r="G1912" s="415"/>
      <c r="H1912" s="415"/>
      <c r="I1912" s="415"/>
      <c r="J1912" s="415"/>
    </row>
    <row r="1913" spans="1:10" ht="15" thickBot="1" x14ac:dyDescent="0.4">
      <c r="A1913" s="426"/>
      <c r="B1913" s="427"/>
      <c r="C1913" s="427"/>
      <c r="D1913" s="427"/>
      <c r="E1913" s="427"/>
      <c r="F1913" s="427"/>
      <c r="G1913" s="427"/>
      <c r="H1913" s="427"/>
      <c r="I1913" s="427"/>
      <c r="J1913" s="428"/>
    </row>
    <row r="1914" spans="1:10" x14ac:dyDescent="0.35">
      <c r="A1914" s="425"/>
      <c r="B1914" s="425"/>
      <c r="C1914" s="425"/>
      <c r="D1914" s="425"/>
      <c r="E1914" s="425"/>
      <c r="F1914" s="425"/>
      <c r="G1914" s="425"/>
      <c r="H1914" s="425"/>
      <c r="I1914" s="425"/>
      <c r="J1914" s="425"/>
    </row>
    <row r="1915" spans="1:10" ht="16" thickBot="1" x14ac:dyDescent="0.4">
      <c r="A1915" s="394" t="s">
        <v>185</v>
      </c>
      <c r="B1915" s="394"/>
      <c r="C1915" s="394"/>
      <c r="D1915" s="394"/>
      <c r="E1915" s="394"/>
      <c r="F1915" s="394"/>
      <c r="G1915" s="394"/>
      <c r="H1915" s="394"/>
      <c r="I1915" s="394"/>
      <c r="J1915" s="394"/>
    </row>
    <row r="1916" spans="1:10" x14ac:dyDescent="0.35">
      <c r="A1916" s="395"/>
      <c r="B1916" s="396"/>
      <c r="C1916" s="396"/>
      <c r="D1916" s="396"/>
      <c r="E1916" s="396"/>
      <c r="F1916" s="396"/>
      <c r="G1916" s="396"/>
      <c r="H1916" s="396"/>
      <c r="I1916" s="396"/>
      <c r="J1916" s="397"/>
    </row>
    <row r="1917" spans="1:10" x14ac:dyDescent="0.35">
      <c r="A1917" s="398"/>
      <c r="B1917" s="399"/>
      <c r="C1917" s="399"/>
      <c r="D1917" s="399"/>
      <c r="E1917" s="399"/>
      <c r="F1917" s="399"/>
      <c r="G1917" s="399"/>
      <c r="H1917" s="399"/>
      <c r="I1917" s="399"/>
      <c r="J1917" s="400"/>
    </row>
    <row r="1918" spans="1:10" x14ac:dyDescent="0.35">
      <c r="A1918" s="398"/>
      <c r="B1918" s="399"/>
      <c r="C1918" s="399"/>
      <c r="D1918" s="399"/>
      <c r="E1918" s="399"/>
      <c r="F1918" s="399"/>
      <c r="G1918" s="399"/>
      <c r="H1918" s="399"/>
      <c r="I1918" s="399"/>
      <c r="J1918" s="400"/>
    </row>
    <row r="1919" spans="1:10" x14ac:dyDescent="0.35">
      <c r="A1919" s="398"/>
      <c r="B1919" s="399"/>
      <c r="C1919" s="399"/>
      <c r="D1919" s="399"/>
      <c r="E1919" s="399"/>
      <c r="F1919" s="399"/>
      <c r="G1919" s="399"/>
      <c r="H1919" s="399"/>
      <c r="I1919" s="399"/>
      <c r="J1919" s="400"/>
    </row>
    <row r="1920" spans="1:10" x14ac:dyDescent="0.35">
      <c r="A1920" s="398"/>
      <c r="B1920" s="399"/>
      <c r="C1920" s="399"/>
      <c r="D1920" s="399"/>
      <c r="E1920" s="399"/>
      <c r="F1920" s="399"/>
      <c r="G1920" s="399"/>
      <c r="H1920" s="399"/>
      <c r="I1920" s="399"/>
      <c r="J1920" s="400"/>
    </row>
    <row r="1921" spans="1:10" x14ac:dyDescent="0.35">
      <c r="A1921" s="398"/>
      <c r="B1921" s="399"/>
      <c r="C1921" s="399"/>
      <c r="D1921" s="399"/>
      <c r="E1921" s="399"/>
      <c r="F1921" s="399"/>
      <c r="G1921" s="399"/>
      <c r="H1921" s="399"/>
      <c r="I1921" s="399"/>
      <c r="J1921" s="400"/>
    </row>
    <row r="1922" spans="1:10" x14ac:dyDescent="0.35">
      <c r="A1922" s="398"/>
      <c r="B1922" s="399"/>
      <c r="C1922" s="399"/>
      <c r="D1922" s="399"/>
      <c r="E1922" s="399"/>
      <c r="F1922" s="399"/>
      <c r="G1922" s="399"/>
      <c r="H1922" s="399"/>
      <c r="I1922" s="399"/>
      <c r="J1922" s="400"/>
    </row>
    <row r="1923" spans="1:10" x14ac:dyDescent="0.35">
      <c r="A1923" s="398"/>
      <c r="B1923" s="399"/>
      <c r="C1923" s="399"/>
      <c r="D1923" s="399"/>
      <c r="E1923" s="399"/>
      <c r="F1923" s="399"/>
      <c r="G1923" s="399"/>
      <c r="H1923" s="399"/>
      <c r="I1923" s="399"/>
      <c r="J1923" s="400"/>
    </row>
    <row r="1924" spans="1:10" x14ac:dyDescent="0.35">
      <c r="A1924" s="398"/>
      <c r="B1924" s="399"/>
      <c r="C1924" s="399"/>
      <c r="D1924" s="399"/>
      <c r="E1924" s="399"/>
      <c r="F1924" s="399"/>
      <c r="G1924" s="399"/>
      <c r="H1924" s="399"/>
      <c r="I1924" s="399"/>
      <c r="J1924" s="400"/>
    </row>
    <row r="1925" spans="1:10" x14ac:dyDescent="0.35">
      <c r="A1925" s="398"/>
      <c r="B1925" s="399"/>
      <c r="C1925" s="399"/>
      <c r="D1925" s="399"/>
      <c r="E1925" s="399"/>
      <c r="F1925" s="399"/>
      <c r="G1925" s="399"/>
      <c r="H1925" s="399"/>
      <c r="I1925" s="399"/>
      <c r="J1925" s="400"/>
    </row>
    <row r="1926" spans="1:10" x14ac:dyDescent="0.35">
      <c r="A1926" s="398"/>
      <c r="B1926" s="399"/>
      <c r="C1926" s="399"/>
      <c r="D1926" s="399"/>
      <c r="E1926" s="399"/>
      <c r="F1926" s="399"/>
      <c r="G1926" s="399"/>
      <c r="H1926" s="399"/>
      <c r="I1926" s="399"/>
      <c r="J1926" s="400"/>
    </row>
    <row r="1927" spans="1:10" ht="15" thickBot="1" x14ac:dyDescent="0.4">
      <c r="A1927" s="401"/>
      <c r="B1927" s="402"/>
      <c r="C1927" s="402"/>
      <c r="D1927" s="402"/>
      <c r="E1927" s="402"/>
      <c r="F1927" s="402"/>
      <c r="G1927" s="402"/>
      <c r="H1927" s="402"/>
      <c r="I1927" s="402"/>
      <c r="J1927" s="403"/>
    </row>
    <row r="1929" spans="1:10" ht="18.5" x14ac:dyDescent="0.45">
      <c r="A1929" s="404" t="s">
        <v>547</v>
      </c>
      <c r="B1929" s="404"/>
      <c r="C1929" s="404"/>
      <c r="D1929" s="404"/>
      <c r="E1929" s="404"/>
      <c r="F1929" s="404"/>
      <c r="G1929" s="404"/>
      <c r="H1929" s="404"/>
      <c r="I1929" s="404"/>
      <c r="J1929" s="404"/>
    </row>
    <row r="1930" spans="1:10" ht="15" thickBot="1" x14ac:dyDescent="0.4">
      <c r="A1930" s="405"/>
      <c r="B1930" s="405"/>
      <c r="C1930" s="405"/>
      <c r="D1930" s="405"/>
      <c r="E1930" s="405"/>
      <c r="F1930" s="405"/>
      <c r="G1930" s="405"/>
      <c r="H1930" s="405"/>
      <c r="I1930" s="405"/>
      <c r="J1930" s="405"/>
    </row>
    <row r="1931" spans="1:10" ht="16" thickBot="1" x14ac:dyDescent="0.4">
      <c r="A1931" s="406" t="s">
        <v>183</v>
      </c>
      <c r="B1931" s="406"/>
      <c r="C1931" s="407" t="s">
        <v>548</v>
      </c>
      <c r="D1931" s="408"/>
      <c r="E1931" s="408"/>
      <c r="F1931" s="408"/>
      <c r="G1931" s="408"/>
      <c r="H1931" s="408"/>
      <c r="I1931" s="408"/>
      <c r="J1931" s="409"/>
    </row>
    <row r="1932" spans="1:10" ht="15" thickBot="1" x14ac:dyDescent="0.4">
      <c r="A1932" s="410"/>
      <c r="B1932" s="410"/>
      <c r="C1932" s="410"/>
      <c r="D1932" s="410"/>
      <c r="E1932" s="410"/>
      <c r="F1932" s="410"/>
      <c r="G1932" s="410"/>
      <c r="H1932" s="410"/>
      <c r="I1932" s="410"/>
      <c r="J1932" s="410"/>
    </row>
    <row r="1933" spans="1:10" ht="15" thickBot="1" x14ac:dyDescent="0.4">
      <c r="A1933" s="411" t="s">
        <v>68</v>
      </c>
      <c r="B1933" s="411"/>
      <c r="C1933" s="412"/>
      <c r="D1933" s="183" t="s">
        <v>46</v>
      </c>
      <c r="F1933" s="413" t="s">
        <v>69</v>
      </c>
      <c r="G1933" s="413"/>
      <c r="H1933" s="414"/>
      <c r="I1933" s="183" t="s">
        <v>49</v>
      </c>
    </row>
    <row r="1934" spans="1:10" x14ac:dyDescent="0.35">
      <c r="A1934" s="410"/>
      <c r="B1934" s="410"/>
      <c r="C1934" s="410"/>
      <c r="D1934" s="410"/>
      <c r="E1934" s="410"/>
      <c r="F1934" s="410"/>
      <c r="G1934" s="410"/>
      <c r="H1934" s="410"/>
      <c r="I1934" s="410"/>
      <c r="J1934" s="410"/>
    </row>
    <row r="1935" spans="1:10" ht="16" thickBot="1" x14ac:dyDescent="0.4">
      <c r="A1935" s="415" t="s">
        <v>184</v>
      </c>
      <c r="B1935" s="415"/>
      <c r="C1935" s="415"/>
      <c r="D1935" s="415"/>
      <c r="E1935" s="415"/>
      <c r="F1935" s="415"/>
      <c r="G1935" s="415"/>
      <c r="H1935" s="415"/>
      <c r="I1935" s="415"/>
      <c r="J1935" s="415"/>
    </row>
    <row r="1936" spans="1:10" x14ac:dyDescent="0.35">
      <c r="A1936" s="416" t="s">
        <v>549</v>
      </c>
      <c r="B1936" s="417"/>
      <c r="C1936" s="417"/>
      <c r="D1936" s="417"/>
      <c r="E1936" s="417"/>
      <c r="F1936" s="417"/>
      <c r="G1936" s="417"/>
      <c r="H1936" s="417"/>
      <c r="I1936" s="417"/>
      <c r="J1936" s="418"/>
    </row>
    <row r="1937" spans="1:10" x14ac:dyDescent="0.35">
      <c r="A1937" s="419"/>
      <c r="B1937" s="420"/>
      <c r="C1937" s="420"/>
      <c r="D1937" s="420"/>
      <c r="E1937" s="420"/>
      <c r="F1937" s="420"/>
      <c r="G1937" s="420"/>
      <c r="H1937" s="420"/>
      <c r="I1937" s="420"/>
      <c r="J1937" s="421"/>
    </row>
    <row r="1938" spans="1:10" x14ac:dyDescent="0.35">
      <c r="A1938" s="419"/>
      <c r="B1938" s="420"/>
      <c r="C1938" s="420"/>
      <c r="D1938" s="420"/>
      <c r="E1938" s="420"/>
      <c r="F1938" s="420"/>
      <c r="G1938" s="420"/>
      <c r="H1938" s="420"/>
      <c r="I1938" s="420"/>
      <c r="J1938" s="421"/>
    </row>
    <row r="1939" spans="1:10" x14ac:dyDescent="0.35">
      <c r="A1939" s="419"/>
      <c r="B1939" s="420"/>
      <c r="C1939" s="420"/>
      <c r="D1939" s="420"/>
      <c r="E1939" s="420"/>
      <c r="F1939" s="420"/>
      <c r="G1939" s="420"/>
      <c r="H1939" s="420"/>
      <c r="I1939" s="420"/>
      <c r="J1939" s="421"/>
    </row>
    <row r="1940" spans="1:10" x14ac:dyDescent="0.35">
      <c r="A1940" s="419"/>
      <c r="B1940" s="420"/>
      <c r="C1940" s="420"/>
      <c r="D1940" s="420"/>
      <c r="E1940" s="420"/>
      <c r="F1940" s="420"/>
      <c r="G1940" s="420"/>
      <c r="H1940" s="420"/>
      <c r="I1940" s="420"/>
      <c r="J1940" s="421"/>
    </row>
    <row r="1941" spans="1:10" x14ac:dyDescent="0.35">
      <c r="A1941" s="419"/>
      <c r="B1941" s="420"/>
      <c r="C1941" s="420"/>
      <c r="D1941" s="420"/>
      <c r="E1941" s="420"/>
      <c r="F1941" s="420"/>
      <c r="G1941" s="420"/>
      <c r="H1941" s="420"/>
      <c r="I1941" s="420"/>
      <c r="J1941" s="421"/>
    </row>
    <row r="1942" spans="1:10" x14ac:dyDescent="0.35">
      <c r="A1942" s="419"/>
      <c r="B1942" s="420"/>
      <c r="C1942" s="420"/>
      <c r="D1942" s="420"/>
      <c r="E1942" s="420"/>
      <c r="F1942" s="420"/>
      <c r="G1942" s="420"/>
      <c r="H1942" s="420"/>
      <c r="I1942" s="420"/>
      <c r="J1942" s="421"/>
    </row>
    <row r="1943" spans="1:10" x14ac:dyDescent="0.35">
      <c r="A1943" s="419"/>
      <c r="B1943" s="420"/>
      <c r="C1943" s="420"/>
      <c r="D1943" s="420"/>
      <c r="E1943" s="420"/>
      <c r="F1943" s="420"/>
      <c r="G1943" s="420"/>
      <c r="H1943" s="420"/>
      <c r="I1943" s="420"/>
      <c r="J1943" s="421"/>
    </row>
    <row r="1944" spans="1:10" x14ac:dyDescent="0.35">
      <c r="A1944" s="419"/>
      <c r="B1944" s="420"/>
      <c r="C1944" s="420"/>
      <c r="D1944" s="420"/>
      <c r="E1944" s="420"/>
      <c r="F1944" s="420"/>
      <c r="G1944" s="420"/>
      <c r="H1944" s="420"/>
      <c r="I1944" s="420"/>
      <c r="J1944" s="421"/>
    </row>
    <row r="1945" spans="1:10" ht="15" thickBot="1" x14ac:dyDescent="0.4">
      <c r="A1945" s="422"/>
      <c r="B1945" s="423"/>
      <c r="C1945" s="423"/>
      <c r="D1945" s="423"/>
      <c r="E1945" s="423"/>
      <c r="F1945" s="423"/>
      <c r="G1945" s="423"/>
      <c r="H1945" s="423"/>
      <c r="I1945" s="423"/>
      <c r="J1945" s="424"/>
    </row>
    <row r="1946" spans="1:10" x14ac:dyDescent="0.35">
      <c r="A1946" s="425"/>
      <c r="B1946" s="425"/>
      <c r="C1946" s="425"/>
      <c r="D1946" s="425"/>
      <c r="E1946" s="425"/>
      <c r="F1946" s="425"/>
      <c r="G1946" s="425"/>
      <c r="H1946" s="425"/>
      <c r="I1946" s="425"/>
      <c r="J1946" s="425"/>
    </row>
    <row r="1947" spans="1:10" ht="16" thickBot="1" x14ac:dyDescent="0.4">
      <c r="A1947" s="415" t="s">
        <v>29</v>
      </c>
      <c r="B1947" s="415"/>
      <c r="C1947" s="415"/>
      <c r="D1947" s="415"/>
      <c r="E1947" s="415"/>
      <c r="F1947" s="415"/>
      <c r="G1947" s="415"/>
      <c r="H1947" s="415"/>
      <c r="I1947" s="415"/>
      <c r="J1947" s="415"/>
    </row>
    <row r="1948" spans="1:10" x14ac:dyDescent="0.35">
      <c r="A1948" s="416" t="s">
        <v>550</v>
      </c>
      <c r="B1948" s="417"/>
      <c r="C1948" s="417"/>
      <c r="D1948" s="417"/>
      <c r="E1948" s="417"/>
      <c r="F1948" s="417"/>
      <c r="G1948" s="417"/>
      <c r="H1948" s="417"/>
      <c r="I1948" s="417"/>
      <c r="J1948" s="418"/>
    </row>
    <row r="1949" spans="1:10" x14ac:dyDescent="0.35">
      <c r="A1949" s="419"/>
      <c r="B1949" s="420"/>
      <c r="C1949" s="420"/>
      <c r="D1949" s="420"/>
      <c r="E1949" s="420"/>
      <c r="F1949" s="420"/>
      <c r="G1949" s="420"/>
      <c r="H1949" s="420"/>
      <c r="I1949" s="420"/>
      <c r="J1949" s="421"/>
    </row>
    <row r="1950" spans="1:10" x14ac:dyDescent="0.35">
      <c r="A1950" s="419"/>
      <c r="B1950" s="420"/>
      <c r="C1950" s="420"/>
      <c r="D1950" s="420"/>
      <c r="E1950" s="420"/>
      <c r="F1950" s="420"/>
      <c r="G1950" s="420"/>
      <c r="H1950" s="420"/>
      <c r="I1950" s="420"/>
      <c r="J1950" s="421"/>
    </row>
    <row r="1951" spans="1:10" x14ac:dyDescent="0.35">
      <c r="A1951" s="419"/>
      <c r="B1951" s="420"/>
      <c r="C1951" s="420"/>
      <c r="D1951" s="420"/>
      <c r="E1951" s="420"/>
      <c r="F1951" s="420"/>
      <c r="G1951" s="420"/>
      <c r="H1951" s="420"/>
      <c r="I1951" s="420"/>
      <c r="J1951" s="421"/>
    </row>
    <row r="1952" spans="1:10" ht="15" thickBot="1" x14ac:dyDescent="0.4">
      <c r="A1952" s="422"/>
      <c r="B1952" s="423"/>
      <c r="C1952" s="423"/>
      <c r="D1952" s="423"/>
      <c r="E1952" s="423"/>
      <c r="F1952" s="423"/>
      <c r="G1952" s="423"/>
      <c r="H1952" s="423"/>
      <c r="I1952" s="423"/>
      <c r="J1952" s="424"/>
    </row>
    <row r="1953" spans="1:10" x14ac:dyDescent="0.35">
      <c r="A1953" s="425"/>
      <c r="B1953" s="425"/>
      <c r="C1953" s="425"/>
      <c r="D1953" s="425"/>
      <c r="E1953" s="425"/>
      <c r="F1953" s="425"/>
      <c r="G1953" s="425"/>
      <c r="H1953" s="425"/>
      <c r="I1953" s="425"/>
      <c r="J1953" s="425"/>
    </row>
    <row r="1954" spans="1:10" ht="16" thickBot="1" x14ac:dyDescent="0.4">
      <c r="A1954" s="415" t="s">
        <v>27</v>
      </c>
      <c r="B1954" s="415"/>
      <c r="C1954" s="415"/>
      <c r="D1954" s="415"/>
      <c r="E1954" s="415"/>
      <c r="F1954" s="415"/>
      <c r="G1954" s="415"/>
      <c r="H1954" s="415"/>
      <c r="I1954" s="415"/>
      <c r="J1954" s="415"/>
    </row>
    <row r="1955" spans="1:10" ht="15" thickBot="1" x14ac:dyDescent="0.4">
      <c r="A1955" s="426" t="s">
        <v>302</v>
      </c>
      <c r="B1955" s="427"/>
      <c r="C1955" s="427"/>
      <c r="D1955" s="427"/>
      <c r="E1955" s="427"/>
      <c r="F1955" s="427"/>
      <c r="G1955" s="427"/>
      <c r="H1955" s="427"/>
      <c r="I1955" s="427"/>
      <c r="J1955" s="428"/>
    </row>
    <row r="1956" spans="1:10" x14ac:dyDescent="0.35">
      <c r="A1956" s="425"/>
      <c r="B1956" s="425"/>
      <c r="C1956" s="425"/>
      <c r="D1956" s="425"/>
      <c r="E1956" s="425"/>
      <c r="F1956" s="425"/>
      <c r="G1956" s="425"/>
      <c r="H1956" s="425"/>
      <c r="I1956" s="425"/>
      <c r="J1956" s="425"/>
    </row>
    <row r="1957" spans="1:10" ht="16" thickBot="1" x14ac:dyDescent="0.4">
      <c r="A1957" s="394" t="s">
        <v>185</v>
      </c>
      <c r="B1957" s="394"/>
      <c r="C1957" s="394"/>
      <c r="D1957" s="394"/>
      <c r="E1957" s="394"/>
      <c r="F1957" s="394"/>
      <c r="G1957" s="394"/>
      <c r="H1957" s="394"/>
      <c r="I1957" s="394"/>
      <c r="J1957" s="394"/>
    </row>
    <row r="1958" spans="1:10" x14ac:dyDescent="0.35">
      <c r="A1958" s="395" t="s">
        <v>392</v>
      </c>
      <c r="B1958" s="396"/>
      <c r="C1958" s="396"/>
      <c r="D1958" s="396"/>
      <c r="E1958" s="396"/>
      <c r="F1958" s="396"/>
      <c r="G1958" s="396"/>
      <c r="H1958" s="396"/>
      <c r="I1958" s="396"/>
      <c r="J1958" s="397"/>
    </row>
    <row r="1959" spans="1:10" x14ac:dyDescent="0.35">
      <c r="A1959" s="398"/>
      <c r="B1959" s="399"/>
      <c r="C1959" s="399"/>
      <c r="D1959" s="399"/>
      <c r="E1959" s="399"/>
      <c r="F1959" s="399"/>
      <c r="G1959" s="399"/>
      <c r="H1959" s="399"/>
      <c r="I1959" s="399"/>
      <c r="J1959" s="400"/>
    </row>
    <row r="1960" spans="1:10" x14ac:dyDescent="0.35">
      <c r="A1960" s="398"/>
      <c r="B1960" s="399"/>
      <c r="C1960" s="399"/>
      <c r="D1960" s="399"/>
      <c r="E1960" s="399"/>
      <c r="F1960" s="399"/>
      <c r="G1960" s="399"/>
      <c r="H1960" s="399"/>
      <c r="I1960" s="399"/>
      <c r="J1960" s="400"/>
    </row>
    <row r="1961" spans="1:10" x14ac:dyDescent="0.35">
      <c r="A1961" s="398"/>
      <c r="B1961" s="399"/>
      <c r="C1961" s="399"/>
      <c r="D1961" s="399"/>
      <c r="E1961" s="399"/>
      <c r="F1961" s="399"/>
      <c r="G1961" s="399"/>
      <c r="H1961" s="399"/>
      <c r="I1961" s="399"/>
      <c r="J1961" s="400"/>
    </row>
    <row r="1962" spans="1:10" x14ac:dyDescent="0.35">
      <c r="A1962" s="398"/>
      <c r="B1962" s="399"/>
      <c r="C1962" s="399"/>
      <c r="D1962" s="399"/>
      <c r="E1962" s="399"/>
      <c r="F1962" s="399"/>
      <c r="G1962" s="399"/>
      <c r="H1962" s="399"/>
      <c r="I1962" s="399"/>
      <c r="J1962" s="400"/>
    </row>
    <row r="1963" spans="1:10" x14ac:dyDescent="0.35">
      <c r="A1963" s="398"/>
      <c r="B1963" s="399"/>
      <c r="C1963" s="399"/>
      <c r="D1963" s="399"/>
      <c r="E1963" s="399"/>
      <c r="F1963" s="399"/>
      <c r="G1963" s="399"/>
      <c r="H1963" s="399"/>
      <c r="I1963" s="399"/>
      <c r="J1963" s="400"/>
    </row>
    <row r="1964" spans="1:10" x14ac:dyDescent="0.35">
      <c r="A1964" s="398"/>
      <c r="B1964" s="399"/>
      <c r="C1964" s="399"/>
      <c r="D1964" s="399"/>
      <c r="E1964" s="399"/>
      <c r="F1964" s="399"/>
      <c r="G1964" s="399"/>
      <c r="H1964" s="399"/>
      <c r="I1964" s="399"/>
      <c r="J1964" s="400"/>
    </row>
    <row r="1965" spans="1:10" x14ac:dyDescent="0.35">
      <c r="A1965" s="398"/>
      <c r="B1965" s="399"/>
      <c r="C1965" s="399"/>
      <c r="D1965" s="399"/>
      <c r="E1965" s="399"/>
      <c r="F1965" s="399"/>
      <c r="G1965" s="399"/>
      <c r="H1965" s="399"/>
      <c r="I1965" s="399"/>
      <c r="J1965" s="400"/>
    </row>
    <row r="1966" spans="1:10" x14ac:dyDescent="0.35">
      <c r="A1966" s="398"/>
      <c r="B1966" s="399"/>
      <c r="C1966" s="399"/>
      <c r="D1966" s="399"/>
      <c r="E1966" s="399"/>
      <c r="F1966" s="399"/>
      <c r="G1966" s="399"/>
      <c r="H1966" s="399"/>
      <c r="I1966" s="399"/>
      <c r="J1966" s="400"/>
    </row>
    <row r="1967" spans="1:10" x14ac:dyDescent="0.35">
      <c r="A1967" s="398"/>
      <c r="B1967" s="399"/>
      <c r="C1967" s="399"/>
      <c r="D1967" s="399"/>
      <c r="E1967" s="399"/>
      <c r="F1967" s="399"/>
      <c r="G1967" s="399"/>
      <c r="H1967" s="399"/>
      <c r="I1967" s="399"/>
      <c r="J1967" s="400"/>
    </row>
    <row r="1968" spans="1:10" x14ac:dyDescent="0.35">
      <c r="A1968" s="398"/>
      <c r="B1968" s="399"/>
      <c r="C1968" s="399"/>
      <c r="D1968" s="399"/>
      <c r="E1968" s="399"/>
      <c r="F1968" s="399"/>
      <c r="G1968" s="399"/>
      <c r="H1968" s="399"/>
      <c r="I1968" s="399"/>
      <c r="J1968" s="400"/>
    </row>
    <row r="1969" spans="1:10" ht="15" thickBot="1" x14ac:dyDescent="0.4">
      <c r="A1969" s="401"/>
      <c r="B1969" s="402"/>
      <c r="C1969" s="402"/>
      <c r="D1969" s="402"/>
      <c r="E1969" s="402"/>
      <c r="F1969" s="402"/>
      <c r="G1969" s="402"/>
      <c r="H1969" s="402"/>
      <c r="I1969" s="402"/>
      <c r="J1969" s="403"/>
    </row>
    <row r="1971" spans="1:10" ht="18.5" x14ac:dyDescent="0.45">
      <c r="A1971" s="404" t="s">
        <v>554</v>
      </c>
      <c r="B1971" s="404"/>
      <c r="C1971" s="404"/>
      <c r="D1971" s="404"/>
      <c r="E1971" s="404"/>
      <c r="F1971" s="404"/>
      <c r="G1971" s="404"/>
      <c r="H1971" s="404"/>
      <c r="I1971" s="404"/>
      <c r="J1971" s="404"/>
    </row>
    <row r="1972" spans="1:10" ht="15" thickBot="1" x14ac:dyDescent="0.4">
      <c r="A1972" s="405"/>
      <c r="B1972" s="405"/>
      <c r="C1972" s="405"/>
      <c r="D1972" s="405"/>
      <c r="E1972" s="405"/>
      <c r="F1972" s="405"/>
      <c r="G1972" s="405"/>
      <c r="H1972" s="405"/>
      <c r="I1972" s="405"/>
      <c r="J1972" s="405"/>
    </row>
    <row r="1973" spans="1:10" ht="16" thickBot="1" x14ac:dyDescent="0.4">
      <c r="A1973" s="406" t="s">
        <v>183</v>
      </c>
      <c r="B1973" s="406"/>
      <c r="C1973" s="407" t="s">
        <v>555</v>
      </c>
      <c r="D1973" s="408"/>
      <c r="E1973" s="408"/>
      <c r="F1973" s="408"/>
      <c r="G1973" s="408"/>
      <c r="H1973" s="408"/>
      <c r="I1973" s="408"/>
      <c r="J1973" s="409"/>
    </row>
    <row r="1974" spans="1:10" ht="15" thickBot="1" x14ac:dyDescent="0.4">
      <c r="A1974" s="410"/>
      <c r="B1974" s="410"/>
      <c r="C1974" s="410"/>
      <c r="D1974" s="410"/>
      <c r="E1974" s="410"/>
      <c r="F1974" s="410"/>
      <c r="G1974" s="410"/>
      <c r="H1974" s="410"/>
      <c r="I1974" s="410"/>
      <c r="J1974" s="410"/>
    </row>
    <row r="1975" spans="1:10" ht="15" thickBot="1" x14ac:dyDescent="0.4">
      <c r="A1975" s="411" t="s">
        <v>68</v>
      </c>
      <c r="B1975" s="411"/>
      <c r="C1975" s="412"/>
      <c r="D1975" s="183" t="s">
        <v>48</v>
      </c>
      <c r="F1975" s="413" t="s">
        <v>69</v>
      </c>
      <c r="G1975" s="413"/>
      <c r="H1975" s="414"/>
      <c r="I1975" s="183" t="s">
        <v>49</v>
      </c>
    </row>
    <row r="1976" spans="1:10" x14ac:dyDescent="0.35">
      <c r="A1976" s="410"/>
      <c r="B1976" s="410"/>
      <c r="C1976" s="410"/>
      <c r="D1976" s="410"/>
      <c r="E1976" s="410"/>
      <c r="F1976" s="410"/>
      <c r="G1976" s="410"/>
      <c r="H1976" s="410"/>
      <c r="I1976" s="410"/>
      <c r="J1976" s="410"/>
    </row>
    <row r="1977" spans="1:10" ht="16" thickBot="1" x14ac:dyDescent="0.4">
      <c r="A1977" s="415" t="s">
        <v>184</v>
      </c>
      <c r="B1977" s="415"/>
      <c r="C1977" s="415"/>
      <c r="D1977" s="415"/>
      <c r="E1977" s="415"/>
      <c r="F1977" s="415"/>
      <c r="G1977" s="415"/>
      <c r="H1977" s="415"/>
      <c r="I1977" s="415"/>
      <c r="J1977" s="415"/>
    </row>
    <row r="1978" spans="1:10" ht="45" customHeight="1" x14ac:dyDescent="0.35">
      <c r="A1978" s="416" t="s">
        <v>556</v>
      </c>
      <c r="B1978" s="417"/>
      <c r="C1978" s="417"/>
      <c r="D1978" s="417"/>
      <c r="E1978" s="417"/>
      <c r="F1978" s="417"/>
      <c r="G1978" s="417"/>
      <c r="H1978" s="417"/>
      <c r="I1978" s="417"/>
      <c r="J1978" s="418"/>
    </row>
    <row r="1979" spans="1:10" ht="45" customHeight="1" x14ac:dyDescent="0.35">
      <c r="A1979" s="419"/>
      <c r="B1979" s="420"/>
      <c r="C1979" s="420"/>
      <c r="D1979" s="420"/>
      <c r="E1979" s="420"/>
      <c r="F1979" s="420"/>
      <c r="G1979" s="420"/>
      <c r="H1979" s="420"/>
      <c r="I1979" s="420"/>
      <c r="J1979" s="421"/>
    </row>
    <row r="1980" spans="1:10" ht="45" customHeight="1" x14ac:dyDescent="0.35">
      <c r="A1980" s="419"/>
      <c r="B1980" s="420"/>
      <c r="C1980" s="420"/>
      <c r="D1980" s="420"/>
      <c r="E1980" s="420"/>
      <c r="F1980" s="420"/>
      <c r="G1980" s="420"/>
      <c r="H1980" s="420"/>
      <c r="I1980" s="420"/>
      <c r="J1980" s="421"/>
    </row>
    <row r="1981" spans="1:10" ht="45" customHeight="1" x14ac:dyDescent="0.35">
      <c r="A1981" s="419"/>
      <c r="B1981" s="420"/>
      <c r="C1981" s="420"/>
      <c r="D1981" s="420"/>
      <c r="E1981" s="420"/>
      <c r="F1981" s="420"/>
      <c r="G1981" s="420"/>
      <c r="H1981" s="420"/>
      <c r="I1981" s="420"/>
      <c r="J1981" s="421"/>
    </row>
    <row r="1982" spans="1:10" ht="45" customHeight="1" x14ac:dyDescent="0.35">
      <c r="A1982" s="419"/>
      <c r="B1982" s="420"/>
      <c r="C1982" s="420"/>
      <c r="D1982" s="420"/>
      <c r="E1982" s="420"/>
      <c r="F1982" s="420"/>
      <c r="G1982" s="420"/>
      <c r="H1982" s="420"/>
      <c r="I1982" s="420"/>
      <c r="J1982" s="421"/>
    </row>
    <row r="1983" spans="1:10" ht="45" customHeight="1" x14ac:dyDescent="0.35">
      <c r="A1983" s="419"/>
      <c r="B1983" s="420"/>
      <c r="C1983" s="420"/>
      <c r="D1983" s="420"/>
      <c r="E1983" s="420"/>
      <c r="F1983" s="420"/>
      <c r="G1983" s="420"/>
      <c r="H1983" s="420"/>
      <c r="I1983" s="420"/>
      <c r="J1983" s="421"/>
    </row>
    <row r="1984" spans="1:10" ht="45" customHeight="1" x14ac:dyDescent="0.35">
      <c r="A1984" s="419"/>
      <c r="B1984" s="420"/>
      <c r="C1984" s="420"/>
      <c r="D1984" s="420"/>
      <c r="E1984" s="420"/>
      <c r="F1984" s="420"/>
      <c r="G1984" s="420"/>
      <c r="H1984" s="420"/>
      <c r="I1984" s="420"/>
      <c r="J1984" s="421"/>
    </row>
    <row r="1985" spans="1:10" ht="45" customHeight="1" x14ac:dyDescent="0.35">
      <c r="A1985" s="419"/>
      <c r="B1985" s="420"/>
      <c r="C1985" s="420"/>
      <c r="D1985" s="420"/>
      <c r="E1985" s="420"/>
      <c r="F1985" s="420"/>
      <c r="G1985" s="420"/>
      <c r="H1985" s="420"/>
      <c r="I1985" s="420"/>
      <c r="J1985" s="421"/>
    </row>
    <row r="1986" spans="1:10" ht="45" customHeight="1" x14ac:dyDescent="0.35">
      <c r="A1986" s="419"/>
      <c r="B1986" s="420"/>
      <c r="C1986" s="420"/>
      <c r="D1986" s="420"/>
      <c r="E1986" s="420"/>
      <c r="F1986" s="420"/>
      <c r="G1986" s="420"/>
      <c r="H1986" s="420"/>
      <c r="I1986" s="420"/>
      <c r="J1986" s="421"/>
    </row>
    <row r="1987" spans="1:10" ht="45" customHeight="1" thickBot="1" x14ac:dyDescent="0.4">
      <c r="A1987" s="422"/>
      <c r="B1987" s="423"/>
      <c r="C1987" s="423"/>
      <c r="D1987" s="423"/>
      <c r="E1987" s="423"/>
      <c r="F1987" s="423"/>
      <c r="G1987" s="423"/>
      <c r="H1987" s="423"/>
      <c r="I1987" s="423"/>
      <c r="J1987" s="424"/>
    </row>
    <row r="1988" spans="1:10" x14ac:dyDescent="0.35">
      <c r="A1988" s="425"/>
      <c r="B1988" s="425"/>
      <c r="C1988" s="425"/>
      <c r="D1988" s="425"/>
      <c r="E1988" s="425"/>
      <c r="F1988" s="425"/>
      <c r="G1988" s="425"/>
      <c r="H1988" s="425"/>
      <c r="I1988" s="425"/>
      <c r="J1988" s="425"/>
    </row>
    <row r="1989" spans="1:10" ht="16" thickBot="1" x14ac:dyDescent="0.4">
      <c r="A1989" s="415" t="s">
        <v>29</v>
      </c>
      <c r="B1989" s="415"/>
      <c r="C1989" s="415"/>
      <c r="D1989" s="415"/>
      <c r="E1989" s="415"/>
      <c r="F1989" s="415"/>
      <c r="G1989" s="415"/>
      <c r="H1989" s="415"/>
      <c r="I1989" s="415"/>
      <c r="J1989" s="415"/>
    </row>
    <row r="1990" spans="1:10" x14ac:dyDescent="0.35">
      <c r="A1990" s="416" t="s">
        <v>557</v>
      </c>
      <c r="B1990" s="417"/>
      <c r="C1990" s="417"/>
      <c r="D1990" s="417"/>
      <c r="E1990" s="417"/>
      <c r="F1990" s="417"/>
      <c r="G1990" s="417"/>
      <c r="H1990" s="417"/>
      <c r="I1990" s="417"/>
      <c r="J1990" s="418"/>
    </row>
    <row r="1991" spans="1:10" x14ac:dyDescent="0.35">
      <c r="A1991" s="419"/>
      <c r="B1991" s="420"/>
      <c r="C1991" s="420"/>
      <c r="D1991" s="420"/>
      <c r="E1991" s="420"/>
      <c r="F1991" s="420"/>
      <c r="G1991" s="420"/>
      <c r="H1991" s="420"/>
      <c r="I1991" s="420"/>
      <c r="J1991" s="421"/>
    </row>
    <row r="1992" spans="1:10" x14ac:dyDescent="0.35">
      <c r="A1992" s="419"/>
      <c r="B1992" s="420"/>
      <c r="C1992" s="420"/>
      <c r="D1992" s="420"/>
      <c r="E1992" s="420"/>
      <c r="F1992" s="420"/>
      <c r="G1992" s="420"/>
      <c r="H1992" s="420"/>
      <c r="I1992" s="420"/>
      <c r="J1992" s="421"/>
    </row>
    <row r="1993" spans="1:10" x14ac:dyDescent="0.35">
      <c r="A1993" s="419"/>
      <c r="B1993" s="420"/>
      <c r="C1993" s="420"/>
      <c r="D1993" s="420"/>
      <c r="E1993" s="420"/>
      <c r="F1993" s="420"/>
      <c r="G1993" s="420"/>
      <c r="H1993" s="420"/>
      <c r="I1993" s="420"/>
      <c r="J1993" s="421"/>
    </row>
    <row r="1994" spans="1:10" ht="15" thickBot="1" x14ac:dyDescent="0.4">
      <c r="A1994" s="422"/>
      <c r="B1994" s="423"/>
      <c r="C1994" s="423"/>
      <c r="D1994" s="423"/>
      <c r="E1994" s="423"/>
      <c r="F1994" s="423"/>
      <c r="G1994" s="423"/>
      <c r="H1994" s="423"/>
      <c r="I1994" s="423"/>
      <c r="J1994" s="424"/>
    </row>
    <row r="1995" spans="1:10" x14ac:dyDescent="0.35">
      <c r="A1995" s="425"/>
      <c r="B1995" s="425"/>
      <c r="C1995" s="425"/>
      <c r="D1995" s="425"/>
      <c r="E1995" s="425"/>
      <c r="F1995" s="425"/>
      <c r="G1995" s="425"/>
      <c r="H1995" s="425"/>
      <c r="I1995" s="425"/>
      <c r="J1995" s="425"/>
    </row>
    <row r="1996" spans="1:10" ht="16" thickBot="1" x14ac:dyDescent="0.4">
      <c r="A1996" s="415" t="s">
        <v>27</v>
      </c>
      <c r="B1996" s="415"/>
      <c r="C1996" s="415"/>
      <c r="D1996" s="415"/>
      <c r="E1996" s="415"/>
      <c r="F1996" s="415"/>
      <c r="G1996" s="415"/>
      <c r="H1996" s="415"/>
      <c r="I1996" s="415"/>
      <c r="J1996" s="415"/>
    </row>
    <row r="1997" spans="1:10" ht="15" thickBot="1" x14ac:dyDescent="0.4">
      <c r="A1997" s="426" t="s">
        <v>301</v>
      </c>
      <c r="B1997" s="427"/>
      <c r="C1997" s="427"/>
      <c r="D1997" s="427"/>
      <c r="E1997" s="427"/>
      <c r="F1997" s="427"/>
      <c r="G1997" s="427"/>
      <c r="H1997" s="427"/>
      <c r="I1997" s="427"/>
      <c r="J1997" s="428"/>
    </row>
    <row r="1998" spans="1:10" x14ac:dyDescent="0.35">
      <c r="A1998" s="425"/>
      <c r="B1998" s="425"/>
      <c r="C1998" s="425"/>
      <c r="D1998" s="425"/>
      <c r="E1998" s="425"/>
      <c r="F1998" s="425"/>
      <c r="G1998" s="425"/>
      <c r="H1998" s="425"/>
      <c r="I1998" s="425"/>
      <c r="J1998" s="425"/>
    </row>
    <row r="1999" spans="1:10" ht="16" thickBot="1" x14ac:dyDescent="0.4">
      <c r="A1999" s="394" t="s">
        <v>185</v>
      </c>
      <c r="B1999" s="394"/>
      <c r="C1999" s="394"/>
      <c r="D1999" s="394"/>
      <c r="E1999" s="394"/>
      <c r="F1999" s="394"/>
      <c r="G1999" s="394"/>
      <c r="H1999" s="394"/>
      <c r="I1999" s="394"/>
      <c r="J1999" s="394"/>
    </row>
    <row r="2000" spans="1:10" x14ac:dyDescent="0.35">
      <c r="A2000" s="395" t="s">
        <v>558</v>
      </c>
      <c r="B2000" s="396"/>
      <c r="C2000" s="396"/>
      <c r="D2000" s="396"/>
      <c r="E2000" s="396"/>
      <c r="F2000" s="396"/>
      <c r="G2000" s="396"/>
      <c r="H2000" s="396"/>
      <c r="I2000" s="396"/>
      <c r="J2000" s="397"/>
    </row>
    <row r="2001" spans="1:10" x14ac:dyDescent="0.35">
      <c r="A2001" s="398"/>
      <c r="B2001" s="399"/>
      <c r="C2001" s="399"/>
      <c r="D2001" s="399"/>
      <c r="E2001" s="399"/>
      <c r="F2001" s="399"/>
      <c r="G2001" s="399"/>
      <c r="H2001" s="399"/>
      <c r="I2001" s="399"/>
      <c r="J2001" s="400"/>
    </row>
    <row r="2002" spans="1:10" x14ac:dyDescent="0.35">
      <c r="A2002" s="398"/>
      <c r="B2002" s="399"/>
      <c r="C2002" s="399"/>
      <c r="D2002" s="399"/>
      <c r="E2002" s="399"/>
      <c r="F2002" s="399"/>
      <c r="G2002" s="399"/>
      <c r="H2002" s="399"/>
      <c r="I2002" s="399"/>
      <c r="J2002" s="400"/>
    </row>
    <row r="2003" spans="1:10" x14ac:dyDescent="0.35">
      <c r="A2003" s="398"/>
      <c r="B2003" s="399"/>
      <c r="C2003" s="399"/>
      <c r="D2003" s="399"/>
      <c r="E2003" s="399"/>
      <c r="F2003" s="399"/>
      <c r="G2003" s="399"/>
      <c r="H2003" s="399"/>
      <c r="I2003" s="399"/>
      <c r="J2003" s="400"/>
    </row>
    <row r="2004" spans="1:10" x14ac:dyDescent="0.35">
      <c r="A2004" s="398"/>
      <c r="B2004" s="399"/>
      <c r="C2004" s="399"/>
      <c r="D2004" s="399"/>
      <c r="E2004" s="399"/>
      <c r="F2004" s="399"/>
      <c r="G2004" s="399"/>
      <c r="H2004" s="399"/>
      <c r="I2004" s="399"/>
      <c r="J2004" s="400"/>
    </row>
    <row r="2005" spans="1:10" x14ac:dyDescent="0.35">
      <c r="A2005" s="398"/>
      <c r="B2005" s="399"/>
      <c r="C2005" s="399"/>
      <c r="D2005" s="399"/>
      <c r="E2005" s="399"/>
      <c r="F2005" s="399"/>
      <c r="G2005" s="399"/>
      <c r="H2005" s="399"/>
      <c r="I2005" s="399"/>
      <c r="J2005" s="400"/>
    </row>
    <row r="2006" spans="1:10" x14ac:dyDescent="0.35">
      <c r="A2006" s="398"/>
      <c r="B2006" s="399"/>
      <c r="C2006" s="399"/>
      <c r="D2006" s="399"/>
      <c r="E2006" s="399"/>
      <c r="F2006" s="399"/>
      <c r="G2006" s="399"/>
      <c r="H2006" s="399"/>
      <c r="I2006" s="399"/>
      <c r="J2006" s="400"/>
    </row>
    <row r="2007" spans="1:10" x14ac:dyDescent="0.35">
      <c r="A2007" s="398"/>
      <c r="B2007" s="399"/>
      <c r="C2007" s="399"/>
      <c r="D2007" s="399"/>
      <c r="E2007" s="399"/>
      <c r="F2007" s="399"/>
      <c r="G2007" s="399"/>
      <c r="H2007" s="399"/>
      <c r="I2007" s="399"/>
      <c r="J2007" s="400"/>
    </row>
    <row r="2008" spans="1:10" x14ac:dyDescent="0.35">
      <c r="A2008" s="398"/>
      <c r="B2008" s="399"/>
      <c r="C2008" s="399"/>
      <c r="D2008" s="399"/>
      <c r="E2008" s="399"/>
      <c r="F2008" s="399"/>
      <c r="G2008" s="399"/>
      <c r="H2008" s="399"/>
      <c r="I2008" s="399"/>
      <c r="J2008" s="400"/>
    </row>
    <row r="2009" spans="1:10" x14ac:dyDescent="0.35">
      <c r="A2009" s="398"/>
      <c r="B2009" s="399"/>
      <c r="C2009" s="399"/>
      <c r="D2009" s="399"/>
      <c r="E2009" s="399"/>
      <c r="F2009" s="399"/>
      <c r="G2009" s="399"/>
      <c r="H2009" s="399"/>
      <c r="I2009" s="399"/>
      <c r="J2009" s="400"/>
    </row>
    <row r="2010" spans="1:10" x14ac:dyDescent="0.35">
      <c r="A2010" s="398"/>
      <c r="B2010" s="399"/>
      <c r="C2010" s="399"/>
      <c r="D2010" s="399"/>
      <c r="E2010" s="399"/>
      <c r="F2010" s="399"/>
      <c r="G2010" s="399"/>
      <c r="H2010" s="399"/>
      <c r="I2010" s="399"/>
      <c r="J2010" s="400"/>
    </row>
    <row r="2011" spans="1:10" ht="15" thickBot="1" x14ac:dyDescent="0.4">
      <c r="A2011" s="401"/>
      <c r="B2011" s="402"/>
      <c r="C2011" s="402"/>
      <c r="D2011" s="402"/>
      <c r="E2011" s="402"/>
      <c r="F2011" s="402"/>
      <c r="G2011" s="402"/>
      <c r="H2011" s="402"/>
      <c r="I2011" s="402"/>
      <c r="J2011" s="403"/>
    </row>
    <row r="2013" spans="1:10" ht="18.5" x14ac:dyDescent="0.45">
      <c r="A2013" s="404" t="s">
        <v>561</v>
      </c>
      <c r="B2013" s="404"/>
      <c r="C2013" s="404"/>
      <c r="D2013" s="404"/>
      <c r="E2013" s="404"/>
      <c r="F2013" s="404"/>
      <c r="G2013" s="404"/>
      <c r="H2013" s="404"/>
      <c r="I2013" s="404"/>
      <c r="J2013" s="404"/>
    </row>
    <row r="2014" spans="1:10" ht="15" thickBot="1" x14ac:dyDescent="0.4">
      <c r="A2014" s="405"/>
      <c r="B2014" s="405"/>
      <c r="C2014" s="405"/>
      <c r="D2014" s="405"/>
      <c r="E2014" s="405"/>
      <c r="F2014" s="405"/>
      <c r="G2014" s="405"/>
      <c r="H2014" s="405"/>
      <c r="I2014" s="405"/>
      <c r="J2014" s="405"/>
    </row>
    <row r="2015" spans="1:10" ht="16" thickBot="1" x14ac:dyDescent="0.4">
      <c r="A2015" s="406" t="s">
        <v>183</v>
      </c>
      <c r="B2015" s="406"/>
      <c r="C2015" s="407" t="s">
        <v>562</v>
      </c>
      <c r="D2015" s="408"/>
      <c r="E2015" s="408"/>
      <c r="F2015" s="408"/>
      <c r="G2015" s="408"/>
      <c r="H2015" s="408"/>
      <c r="I2015" s="408"/>
      <c r="J2015" s="409"/>
    </row>
    <row r="2016" spans="1:10" ht="15" thickBot="1" x14ac:dyDescent="0.4">
      <c r="A2016" s="410"/>
      <c r="B2016" s="410"/>
      <c r="C2016" s="410"/>
      <c r="D2016" s="410"/>
      <c r="E2016" s="410"/>
      <c r="F2016" s="410"/>
      <c r="G2016" s="410"/>
      <c r="H2016" s="410"/>
      <c r="I2016" s="410"/>
      <c r="J2016" s="410"/>
    </row>
    <row r="2017" spans="1:10" ht="15" thickBot="1" x14ac:dyDescent="0.4">
      <c r="A2017" s="411" t="s">
        <v>68</v>
      </c>
      <c r="B2017" s="411"/>
      <c r="C2017" s="412"/>
      <c r="D2017" s="183" t="s">
        <v>48</v>
      </c>
      <c r="F2017" s="413" t="s">
        <v>69</v>
      </c>
      <c r="G2017" s="413"/>
      <c r="H2017" s="414"/>
      <c r="I2017" s="183" t="s">
        <v>49</v>
      </c>
    </row>
    <row r="2018" spans="1:10" x14ac:dyDescent="0.35">
      <c r="A2018" s="410"/>
      <c r="B2018" s="410"/>
      <c r="C2018" s="410"/>
      <c r="D2018" s="410"/>
      <c r="E2018" s="410"/>
      <c r="F2018" s="410"/>
      <c r="G2018" s="410"/>
      <c r="H2018" s="410"/>
      <c r="I2018" s="410"/>
      <c r="J2018" s="410"/>
    </row>
    <row r="2019" spans="1:10" ht="16" thickBot="1" x14ac:dyDescent="0.4">
      <c r="A2019" s="415" t="s">
        <v>184</v>
      </c>
      <c r="B2019" s="415"/>
      <c r="C2019" s="415"/>
      <c r="D2019" s="415"/>
      <c r="E2019" s="415"/>
      <c r="F2019" s="415"/>
      <c r="G2019" s="415"/>
      <c r="H2019" s="415"/>
      <c r="I2019" s="415"/>
      <c r="J2019" s="415"/>
    </row>
    <row r="2020" spans="1:10" ht="20.149999999999999" customHeight="1" x14ac:dyDescent="0.35">
      <c r="A2020" s="416" t="s">
        <v>563</v>
      </c>
      <c r="B2020" s="417"/>
      <c r="C2020" s="417"/>
      <c r="D2020" s="417"/>
      <c r="E2020" s="417"/>
      <c r="F2020" s="417"/>
      <c r="G2020" s="417"/>
      <c r="H2020" s="417"/>
      <c r="I2020" s="417"/>
      <c r="J2020" s="418"/>
    </row>
    <row r="2021" spans="1:10" ht="20.149999999999999" customHeight="1" x14ac:dyDescent="0.35">
      <c r="A2021" s="419"/>
      <c r="B2021" s="420"/>
      <c r="C2021" s="420"/>
      <c r="D2021" s="420"/>
      <c r="E2021" s="420"/>
      <c r="F2021" s="420"/>
      <c r="G2021" s="420"/>
      <c r="H2021" s="420"/>
      <c r="I2021" s="420"/>
      <c r="J2021" s="421"/>
    </row>
    <row r="2022" spans="1:10" ht="20.149999999999999" customHeight="1" x14ac:dyDescent="0.35">
      <c r="A2022" s="419"/>
      <c r="B2022" s="420"/>
      <c r="C2022" s="420"/>
      <c r="D2022" s="420"/>
      <c r="E2022" s="420"/>
      <c r="F2022" s="420"/>
      <c r="G2022" s="420"/>
      <c r="H2022" s="420"/>
      <c r="I2022" s="420"/>
      <c r="J2022" s="421"/>
    </row>
    <row r="2023" spans="1:10" ht="20.149999999999999" customHeight="1" x14ac:dyDescent="0.35">
      <c r="A2023" s="419"/>
      <c r="B2023" s="420"/>
      <c r="C2023" s="420"/>
      <c r="D2023" s="420"/>
      <c r="E2023" s="420"/>
      <c r="F2023" s="420"/>
      <c r="G2023" s="420"/>
      <c r="H2023" s="420"/>
      <c r="I2023" s="420"/>
      <c r="J2023" s="421"/>
    </row>
    <row r="2024" spans="1:10" ht="20.149999999999999" customHeight="1" x14ac:dyDescent="0.35">
      <c r="A2024" s="419"/>
      <c r="B2024" s="420"/>
      <c r="C2024" s="420"/>
      <c r="D2024" s="420"/>
      <c r="E2024" s="420"/>
      <c r="F2024" s="420"/>
      <c r="G2024" s="420"/>
      <c r="H2024" s="420"/>
      <c r="I2024" s="420"/>
      <c r="J2024" s="421"/>
    </row>
    <row r="2025" spans="1:10" ht="20.149999999999999" customHeight="1" x14ac:dyDescent="0.35">
      <c r="A2025" s="419"/>
      <c r="B2025" s="420"/>
      <c r="C2025" s="420"/>
      <c r="D2025" s="420"/>
      <c r="E2025" s="420"/>
      <c r="F2025" s="420"/>
      <c r="G2025" s="420"/>
      <c r="H2025" s="420"/>
      <c r="I2025" s="420"/>
      <c r="J2025" s="421"/>
    </row>
    <row r="2026" spans="1:10" ht="20.149999999999999" customHeight="1" x14ac:dyDescent="0.35">
      <c r="A2026" s="419"/>
      <c r="B2026" s="420"/>
      <c r="C2026" s="420"/>
      <c r="D2026" s="420"/>
      <c r="E2026" s="420"/>
      <c r="F2026" s="420"/>
      <c r="G2026" s="420"/>
      <c r="H2026" s="420"/>
      <c r="I2026" s="420"/>
      <c r="J2026" s="421"/>
    </row>
    <row r="2027" spans="1:10" ht="20.149999999999999" customHeight="1" x14ac:dyDescent="0.35">
      <c r="A2027" s="419"/>
      <c r="B2027" s="420"/>
      <c r="C2027" s="420"/>
      <c r="D2027" s="420"/>
      <c r="E2027" s="420"/>
      <c r="F2027" s="420"/>
      <c r="G2027" s="420"/>
      <c r="H2027" s="420"/>
      <c r="I2027" s="420"/>
      <c r="J2027" s="421"/>
    </row>
    <row r="2028" spans="1:10" ht="20.149999999999999" customHeight="1" x14ac:dyDescent="0.35">
      <c r="A2028" s="419"/>
      <c r="B2028" s="420"/>
      <c r="C2028" s="420"/>
      <c r="D2028" s="420"/>
      <c r="E2028" s="420"/>
      <c r="F2028" s="420"/>
      <c r="G2028" s="420"/>
      <c r="H2028" s="420"/>
      <c r="I2028" s="420"/>
      <c r="J2028" s="421"/>
    </row>
    <row r="2029" spans="1:10" ht="20.149999999999999" customHeight="1" thickBot="1" x14ac:dyDescent="0.4">
      <c r="A2029" s="422"/>
      <c r="B2029" s="423"/>
      <c r="C2029" s="423"/>
      <c r="D2029" s="423"/>
      <c r="E2029" s="423"/>
      <c r="F2029" s="423"/>
      <c r="G2029" s="423"/>
      <c r="H2029" s="423"/>
      <c r="I2029" s="423"/>
      <c r="J2029" s="424"/>
    </row>
    <row r="2030" spans="1:10" x14ac:dyDescent="0.35">
      <c r="A2030" s="425"/>
      <c r="B2030" s="425"/>
      <c r="C2030" s="425"/>
      <c r="D2030" s="425"/>
      <c r="E2030" s="425"/>
      <c r="F2030" s="425"/>
      <c r="G2030" s="425"/>
      <c r="H2030" s="425"/>
      <c r="I2030" s="425"/>
      <c r="J2030" s="425"/>
    </row>
    <row r="2031" spans="1:10" ht="16" thickBot="1" x14ac:dyDescent="0.4">
      <c r="A2031" s="415" t="s">
        <v>29</v>
      </c>
      <c r="B2031" s="415"/>
      <c r="C2031" s="415"/>
      <c r="D2031" s="415"/>
      <c r="E2031" s="415"/>
      <c r="F2031" s="415"/>
      <c r="G2031" s="415"/>
      <c r="H2031" s="415"/>
      <c r="I2031" s="415"/>
      <c r="J2031" s="415"/>
    </row>
    <row r="2032" spans="1:10" ht="25" customHeight="1" x14ac:dyDescent="0.35">
      <c r="A2032" s="416" t="s">
        <v>564</v>
      </c>
      <c r="B2032" s="417"/>
      <c r="C2032" s="417"/>
      <c r="D2032" s="417"/>
      <c r="E2032" s="417"/>
      <c r="F2032" s="417"/>
      <c r="G2032" s="417"/>
      <c r="H2032" s="417"/>
      <c r="I2032" s="417"/>
      <c r="J2032" s="418"/>
    </row>
    <row r="2033" spans="1:10" ht="25" customHeight="1" x14ac:dyDescent="0.35">
      <c r="A2033" s="419"/>
      <c r="B2033" s="420"/>
      <c r="C2033" s="420"/>
      <c r="D2033" s="420"/>
      <c r="E2033" s="420"/>
      <c r="F2033" s="420"/>
      <c r="G2033" s="420"/>
      <c r="H2033" s="420"/>
      <c r="I2033" s="420"/>
      <c r="J2033" s="421"/>
    </row>
    <row r="2034" spans="1:10" ht="25" customHeight="1" x14ac:dyDescent="0.35">
      <c r="A2034" s="419"/>
      <c r="B2034" s="420"/>
      <c r="C2034" s="420"/>
      <c r="D2034" s="420"/>
      <c r="E2034" s="420"/>
      <c r="F2034" s="420"/>
      <c r="G2034" s="420"/>
      <c r="H2034" s="420"/>
      <c r="I2034" s="420"/>
      <c r="J2034" s="421"/>
    </row>
    <row r="2035" spans="1:10" ht="25" customHeight="1" x14ac:dyDescent="0.35">
      <c r="A2035" s="419"/>
      <c r="B2035" s="420"/>
      <c r="C2035" s="420"/>
      <c r="D2035" s="420"/>
      <c r="E2035" s="420"/>
      <c r="F2035" s="420"/>
      <c r="G2035" s="420"/>
      <c r="H2035" s="420"/>
      <c r="I2035" s="420"/>
      <c r="J2035" s="421"/>
    </row>
    <row r="2036" spans="1:10" ht="25" customHeight="1" thickBot="1" x14ac:dyDescent="0.4">
      <c r="A2036" s="422"/>
      <c r="B2036" s="423"/>
      <c r="C2036" s="423"/>
      <c r="D2036" s="423"/>
      <c r="E2036" s="423"/>
      <c r="F2036" s="423"/>
      <c r="G2036" s="423"/>
      <c r="H2036" s="423"/>
      <c r="I2036" s="423"/>
      <c r="J2036" s="424"/>
    </row>
    <row r="2037" spans="1:10" x14ac:dyDescent="0.35">
      <c r="A2037" s="425"/>
      <c r="B2037" s="425"/>
      <c r="C2037" s="425"/>
      <c r="D2037" s="425"/>
      <c r="E2037" s="425"/>
      <c r="F2037" s="425"/>
      <c r="G2037" s="425"/>
      <c r="H2037" s="425"/>
      <c r="I2037" s="425"/>
      <c r="J2037" s="425"/>
    </row>
    <row r="2038" spans="1:10" ht="16" thickBot="1" x14ac:dyDescent="0.4">
      <c r="A2038" s="415" t="s">
        <v>27</v>
      </c>
      <c r="B2038" s="415"/>
      <c r="C2038" s="415"/>
      <c r="D2038" s="415"/>
      <c r="E2038" s="415"/>
      <c r="F2038" s="415"/>
      <c r="G2038" s="415"/>
      <c r="H2038" s="415"/>
      <c r="I2038" s="415"/>
      <c r="J2038" s="415"/>
    </row>
    <row r="2039" spans="1:10" ht="15" thickBot="1" x14ac:dyDescent="0.4">
      <c r="A2039" s="426" t="s">
        <v>302</v>
      </c>
      <c r="B2039" s="427"/>
      <c r="C2039" s="427"/>
      <c r="D2039" s="427"/>
      <c r="E2039" s="427"/>
      <c r="F2039" s="427"/>
      <c r="G2039" s="427"/>
      <c r="H2039" s="427"/>
      <c r="I2039" s="427"/>
      <c r="J2039" s="428"/>
    </row>
    <row r="2040" spans="1:10" x14ac:dyDescent="0.35">
      <c r="A2040" s="425"/>
      <c r="B2040" s="425"/>
      <c r="C2040" s="425"/>
      <c r="D2040" s="425"/>
      <c r="E2040" s="425"/>
      <c r="F2040" s="425"/>
      <c r="G2040" s="425"/>
      <c r="H2040" s="425"/>
      <c r="I2040" s="425"/>
      <c r="J2040" s="425"/>
    </row>
    <row r="2041" spans="1:10" ht="16" thickBot="1" x14ac:dyDescent="0.4">
      <c r="A2041" s="394" t="s">
        <v>185</v>
      </c>
      <c r="B2041" s="394"/>
      <c r="C2041" s="394"/>
      <c r="D2041" s="394"/>
      <c r="E2041" s="394"/>
      <c r="F2041" s="394"/>
      <c r="G2041" s="394"/>
      <c r="H2041" s="394"/>
      <c r="I2041" s="394"/>
      <c r="J2041" s="394"/>
    </row>
    <row r="2042" spans="1:10" x14ac:dyDescent="0.35">
      <c r="A2042" s="395" t="s">
        <v>352</v>
      </c>
      <c r="B2042" s="396"/>
      <c r="C2042" s="396"/>
      <c r="D2042" s="396"/>
      <c r="E2042" s="396"/>
      <c r="F2042" s="396"/>
      <c r="G2042" s="396"/>
      <c r="H2042" s="396"/>
      <c r="I2042" s="396"/>
      <c r="J2042" s="397"/>
    </row>
    <row r="2043" spans="1:10" x14ac:dyDescent="0.35">
      <c r="A2043" s="398"/>
      <c r="B2043" s="399"/>
      <c r="C2043" s="399"/>
      <c r="D2043" s="399"/>
      <c r="E2043" s="399"/>
      <c r="F2043" s="399"/>
      <c r="G2043" s="399"/>
      <c r="H2043" s="399"/>
      <c r="I2043" s="399"/>
      <c r="J2043" s="400"/>
    </row>
    <row r="2044" spans="1:10" x14ac:dyDescent="0.35">
      <c r="A2044" s="398"/>
      <c r="B2044" s="399"/>
      <c r="C2044" s="399"/>
      <c r="D2044" s="399"/>
      <c r="E2044" s="399"/>
      <c r="F2044" s="399"/>
      <c r="G2044" s="399"/>
      <c r="H2044" s="399"/>
      <c r="I2044" s="399"/>
      <c r="J2044" s="400"/>
    </row>
    <row r="2045" spans="1:10" x14ac:dyDescent="0.35">
      <c r="A2045" s="398"/>
      <c r="B2045" s="399"/>
      <c r="C2045" s="399"/>
      <c r="D2045" s="399"/>
      <c r="E2045" s="399"/>
      <c r="F2045" s="399"/>
      <c r="G2045" s="399"/>
      <c r="H2045" s="399"/>
      <c r="I2045" s="399"/>
      <c r="J2045" s="400"/>
    </row>
    <row r="2046" spans="1:10" x14ac:dyDescent="0.35">
      <c r="A2046" s="398"/>
      <c r="B2046" s="399"/>
      <c r="C2046" s="399"/>
      <c r="D2046" s="399"/>
      <c r="E2046" s="399"/>
      <c r="F2046" s="399"/>
      <c r="G2046" s="399"/>
      <c r="H2046" s="399"/>
      <c r="I2046" s="399"/>
      <c r="J2046" s="400"/>
    </row>
    <row r="2047" spans="1:10" x14ac:dyDescent="0.35">
      <c r="A2047" s="398"/>
      <c r="B2047" s="399"/>
      <c r="C2047" s="399"/>
      <c r="D2047" s="399"/>
      <c r="E2047" s="399"/>
      <c r="F2047" s="399"/>
      <c r="G2047" s="399"/>
      <c r="H2047" s="399"/>
      <c r="I2047" s="399"/>
      <c r="J2047" s="400"/>
    </row>
    <row r="2048" spans="1:10" x14ac:dyDescent="0.35">
      <c r="A2048" s="398"/>
      <c r="B2048" s="399"/>
      <c r="C2048" s="399"/>
      <c r="D2048" s="399"/>
      <c r="E2048" s="399"/>
      <c r="F2048" s="399"/>
      <c r="G2048" s="399"/>
      <c r="H2048" s="399"/>
      <c r="I2048" s="399"/>
      <c r="J2048" s="400"/>
    </row>
    <row r="2049" spans="1:10" x14ac:dyDescent="0.35">
      <c r="A2049" s="398"/>
      <c r="B2049" s="399"/>
      <c r="C2049" s="399"/>
      <c r="D2049" s="399"/>
      <c r="E2049" s="399"/>
      <c r="F2049" s="399"/>
      <c r="G2049" s="399"/>
      <c r="H2049" s="399"/>
      <c r="I2049" s="399"/>
      <c r="J2049" s="400"/>
    </row>
    <row r="2050" spans="1:10" x14ac:dyDescent="0.35">
      <c r="A2050" s="398"/>
      <c r="B2050" s="399"/>
      <c r="C2050" s="399"/>
      <c r="D2050" s="399"/>
      <c r="E2050" s="399"/>
      <c r="F2050" s="399"/>
      <c r="G2050" s="399"/>
      <c r="H2050" s="399"/>
      <c r="I2050" s="399"/>
      <c r="J2050" s="400"/>
    </row>
    <row r="2051" spans="1:10" x14ac:dyDescent="0.35">
      <c r="A2051" s="398"/>
      <c r="B2051" s="399"/>
      <c r="C2051" s="399"/>
      <c r="D2051" s="399"/>
      <c r="E2051" s="399"/>
      <c r="F2051" s="399"/>
      <c r="G2051" s="399"/>
      <c r="H2051" s="399"/>
      <c r="I2051" s="399"/>
      <c r="J2051" s="400"/>
    </row>
    <row r="2052" spans="1:10" x14ac:dyDescent="0.35">
      <c r="A2052" s="398"/>
      <c r="B2052" s="399"/>
      <c r="C2052" s="399"/>
      <c r="D2052" s="399"/>
      <c r="E2052" s="399"/>
      <c r="F2052" s="399"/>
      <c r="G2052" s="399"/>
      <c r="H2052" s="399"/>
      <c r="I2052" s="399"/>
      <c r="J2052" s="400"/>
    </row>
    <row r="2053" spans="1:10" ht="15" thickBot="1" x14ac:dyDescent="0.4">
      <c r="A2053" s="401"/>
      <c r="B2053" s="402"/>
      <c r="C2053" s="402"/>
      <c r="D2053" s="402"/>
      <c r="E2053" s="402"/>
      <c r="F2053" s="402"/>
      <c r="G2053" s="402"/>
      <c r="H2053" s="402"/>
      <c r="I2053" s="402"/>
      <c r="J2053" s="403"/>
    </row>
    <row r="2056" spans="1:10" ht="18.5" x14ac:dyDescent="0.45">
      <c r="A2056" s="404" t="s">
        <v>566</v>
      </c>
      <c r="B2056" s="404"/>
      <c r="C2056" s="404"/>
      <c r="D2056" s="404"/>
      <c r="E2056" s="404"/>
      <c r="F2056" s="404"/>
      <c r="G2056" s="404"/>
      <c r="H2056" s="404"/>
      <c r="I2056" s="404"/>
      <c r="J2056" s="404"/>
    </row>
    <row r="2057" spans="1:10" ht="15" thickBot="1" x14ac:dyDescent="0.4">
      <c r="A2057" s="405"/>
      <c r="B2057" s="405"/>
      <c r="C2057" s="405"/>
      <c r="D2057" s="405"/>
      <c r="E2057" s="405"/>
      <c r="F2057" s="405"/>
      <c r="G2057" s="405"/>
      <c r="H2057" s="405"/>
      <c r="I2057" s="405"/>
      <c r="J2057" s="405"/>
    </row>
    <row r="2058" spans="1:10" ht="16" thickBot="1" x14ac:dyDescent="0.4">
      <c r="A2058" s="406" t="s">
        <v>183</v>
      </c>
      <c r="B2058" s="406"/>
      <c r="C2058" s="407" t="s">
        <v>567</v>
      </c>
      <c r="D2058" s="408"/>
      <c r="E2058" s="408"/>
      <c r="F2058" s="408"/>
      <c r="G2058" s="408"/>
      <c r="H2058" s="408"/>
      <c r="I2058" s="408"/>
      <c r="J2058" s="409"/>
    </row>
    <row r="2059" spans="1:10" ht="15" thickBot="1" x14ac:dyDescent="0.4">
      <c r="A2059" s="410"/>
      <c r="B2059" s="410"/>
      <c r="C2059" s="410"/>
      <c r="D2059" s="410"/>
      <c r="E2059" s="410"/>
      <c r="F2059" s="410"/>
      <c r="G2059" s="410"/>
      <c r="H2059" s="410"/>
      <c r="I2059" s="410"/>
      <c r="J2059" s="410"/>
    </row>
    <row r="2060" spans="1:10" ht="15" thickBot="1" x14ac:dyDescent="0.4">
      <c r="A2060" s="411" t="s">
        <v>68</v>
      </c>
      <c r="B2060" s="411"/>
      <c r="C2060" s="412"/>
      <c r="D2060" s="183" t="s">
        <v>48</v>
      </c>
      <c r="F2060" s="413" t="s">
        <v>69</v>
      </c>
      <c r="G2060" s="413"/>
      <c r="H2060" s="414"/>
      <c r="I2060" s="183" t="s">
        <v>49</v>
      </c>
    </row>
    <row r="2061" spans="1:10" x14ac:dyDescent="0.35">
      <c r="A2061" s="410"/>
      <c r="B2061" s="410"/>
      <c r="C2061" s="410"/>
      <c r="D2061" s="410"/>
      <c r="E2061" s="410"/>
      <c r="F2061" s="410"/>
      <c r="G2061" s="410"/>
      <c r="H2061" s="410"/>
      <c r="I2061" s="410"/>
      <c r="J2061" s="410"/>
    </row>
    <row r="2062" spans="1:10" ht="16" thickBot="1" x14ac:dyDescent="0.4">
      <c r="A2062" s="415" t="s">
        <v>184</v>
      </c>
      <c r="B2062" s="415"/>
      <c r="C2062" s="415"/>
      <c r="D2062" s="415"/>
      <c r="E2062" s="415"/>
      <c r="F2062" s="415"/>
      <c r="G2062" s="415"/>
      <c r="H2062" s="415"/>
      <c r="I2062" s="415"/>
      <c r="J2062" s="415"/>
    </row>
    <row r="2063" spans="1:10" ht="30" customHeight="1" x14ac:dyDescent="0.35">
      <c r="A2063" s="416" t="s">
        <v>568</v>
      </c>
      <c r="B2063" s="417"/>
      <c r="C2063" s="417"/>
      <c r="D2063" s="417"/>
      <c r="E2063" s="417"/>
      <c r="F2063" s="417"/>
      <c r="G2063" s="417"/>
      <c r="H2063" s="417"/>
      <c r="I2063" s="417"/>
      <c r="J2063" s="418"/>
    </row>
    <row r="2064" spans="1:10" ht="30" customHeight="1" x14ac:dyDescent="0.35">
      <c r="A2064" s="419"/>
      <c r="B2064" s="420"/>
      <c r="C2064" s="420"/>
      <c r="D2064" s="420"/>
      <c r="E2064" s="420"/>
      <c r="F2064" s="420"/>
      <c r="G2064" s="420"/>
      <c r="H2064" s="420"/>
      <c r="I2064" s="420"/>
      <c r="J2064" s="421"/>
    </row>
    <row r="2065" spans="1:10" ht="30" customHeight="1" x14ac:dyDescent="0.35">
      <c r="A2065" s="419"/>
      <c r="B2065" s="420"/>
      <c r="C2065" s="420"/>
      <c r="D2065" s="420"/>
      <c r="E2065" s="420"/>
      <c r="F2065" s="420"/>
      <c r="G2065" s="420"/>
      <c r="H2065" s="420"/>
      <c r="I2065" s="420"/>
      <c r="J2065" s="421"/>
    </row>
    <row r="2066" spans="1:10" ht="30" customHeight="1" x14ac:dyDescent="0.35">
      <c r="A2066" s="419"/>
      <c r="B2066" s="420"/>
      <c r="C2066" s="420"/>
      <c r="D2066" s="420"/>
      <c r="E2066" s="420"/>
      <c r="F2066" s="420"/>
      <c r="G2066" s="420"/>
      <c r="H2066" s="420"/>
      <c r="I2066" s="420"/>
      <c r="J2066" s="421"/>
    </row>
    <row r="2067" spans="1:10" ht="30" customHeight="1" x14ac:dyDescent="0.35">
      <c r="A2067" s="419"/>
      <c r="B2067" s="420"/>
      <c r="C2067" s="420"/>
      <c r="D2067" s="420"/>
      <c r="E2067" s="420"/>
      <c r="F2067" s="420"/>
      <c r="G2067" s="420"/>
      <c r="H2067" s="420"/>
      <c r="I2067" s="420"/>
      <c r="J2067" s="421"/>
    </row>
    <row r="2068" spans="1:10" ht="30" customHeight="1" x14ac:dyDescent="0.35">
      <c r="A2068" s="419"/>
      <c r="B2068" s="420"/>
      <c r="C2068" s="420"/>
      <c r="D2068" s="420"/>
      <c r="E2068" s="420"/>
      <c r="F2068" s="420"/>
      <c r="G2068" s="420"/>
      <c r="H2068" s="420"/>
      <c r="I2068" s="420"/>
      <c r="J2068" s="421"/>
    </row>
    <row r="2069" spans="1:10" ht="30" customHeight="1" x14ac:dyDescent="0.35">
      <c r="A2069" s="419"/>
      <c r="B2069" s="420"/>
      <c r="C2069" s="420"/>
      <c r="D2069" s="420"/>
      <c r="E2069" s="420"/>
      <c r="F2069" s="420"/>
      <c r="G2069" s="420"/>
      <c r="H2069" s="420"/>
      <c r="I2069" s="420"/>
      <c r="J2069" s="421"/>
    </row>
    <row r="2070" spans="1:10" ht="30" customHeight="1" x14ac:dyDescent="0.35">
      <c r="A2070" s="419"/>
      <c r="B2070" s="420"/>
      <c r="C2070" s="420"/>
      <c r="D2070" s="420"/>
      <c r="E2070" s="420"/>
      <c r="F2070" s="420"/>
      <c r="G2070" s="420"/>
      <c r="H2070" s="420"/>
      <c r="I2070" s="420"/>
      <c r="J2070" s="421"/>
    </row>
    <row r="2071" spans="1:10" ht="30" customHeight="1" x14ac:dyDescent="0.35">
      <c r="A2071" s="419"/>
      <c r="B2071" s="420"/>
      <c r="C2071" s="420"/>
      <c r="D2071" s="420"/>
      <c r="E2071" s="420"/>
      <c r="F2071" s="420"/>
      <c r="G2071" s="420"/>
      <c r="H2071" s="420"/>
      <c r="I2071" s="420"/>
      <c r="J2071" s="421"/>
    </row>
    <row r="2072" spans="1:10" ht="30" customHeight="1" thickBot="1" x14ac:dyDescent="0.4">
      <c r="A2072" s="422"/>
      <c r="B2072" s="423"/>
      <c r="C2072" s="423"/>
      <c r="D2072" s="423"/>
      <c r="E2072" s="423"/>
      <c r="F2072" s="423"/>
      <c r="G2072" s="423"/>
      <c r="H2072" s="423"/>
      <c r="I2072" s="423"/>
      <c r="J2072" s="424"/>
    </row>
    <row r="2073" spans="1:10" x14ac:dyDescent="0.35">
      <c r="A2073" s="425"/>
      <c r="B2073" s="425"/>
      <c r="C2073" s="425"/>
      <c r="D2073" s="425"/>
      <c r="E2073" s="425"/>
      <c r="F2073" s="425"/>
      <c r="G2073" s="425"/>
      <c r="H2073" s="425"/>
      <c r="I2073" s="425"/>
      <c r="J2073" s="425"/>
    </row>
    <row r="2074" spans="1:10" ht="16" thickBot="1" x14ac:dyDescent="0.4">
      <c r="A2074" s="415" t="s">
        <v>29</v>
      </c>
      <c r="B2074" s="415"/>
      <c r="C2074" s="415"/>
      <c r="D2074" s="415"/>
      <c r="E2074" s="415"/>
      <c r="F2074" s="415"/>
      <c r="G2074" s="415"/>
      <c r="H2074" s="415"/>
      <c r="I2074" s="415"/>
      <c r="J2074" s="415"/>
    </row>
    <row r="2075" spans="1:10" x14ac:dyDescent="0.35">
      <c r="A2075" s="416" t="s">
        <v>569</v>
      </c>
      <c r="B2075" s="417"/>
      <c r="C2075" s="417"/>
      <c r="D2075" s="417"/>
      <c r="E2075" s="417"/>
      <c r="F2075" s="417"/>
      <c r="G2075" s="417"/>
      <c r="H2075" s="417"/>
      <c r="I2075" s="417"/>
      <c r="J2075" s="418"/>
    </row>
    <row r="2076" spans="1:10" x14ac:dyDescent="0.35">
      <c r="A2076" s="419"/>
      <c r="B2076" s="420"/>
      <c r="C2076" s="420"/>
      <c r="D2076" s="420"/>
      <c r="E2076" s="420"/>
      <c r="F2076" s="420"/>
      <c r="G2076" s="420"/>
      <c r="H2076" s="420"/>
      <c r="I2076" s="420"/>
      <c r="J2076" s="421"/>
    </row>
    <row r="2077" spans="1:10" x14ac:dyDescent="0.35">
      <c r="A2077" s="419"/>
      <c r="B2077" s="420"/>
      <c r="C2077" s="420"/>
      <c r="D2077" s="420"/>
      <c r="E2077" s="420"/>
      <c r="F2077" s="420"/>
      <c r="G2077" s="420"/>
      <c r="H2077" s="420"/>
      <c r="I2077" s="420"/>
      <c r="J2077" s="421"/>
    </row>
    <row r="2078" spans="1:10" x14ac:dyDescent="0.35">
      <c r="A2078" s="419"/>
      <c r="B2078" s="420"/>
      <c r="C2078" s="420"/>
      <c r="D2078" s="420"/>
      <c r="E2078" s="420"/>
      <c r="F2078" s="420"/>
      <c r="G2078" s="420"/>
      <c r="H2078" s="420"/>
      <c r="I2078" s="420"/>
      <c r="J2078" s="421"/>
    </row>
    <row r="2079" spans="1:10" ht="15" thickBot="1" x14ac:dyDescent="0.4">
      <c r="A2079" s="422"/>
      <c r="B2079" s="423"/>
      <c r="C2079" s="423"/>
      <c r="D2079" s="423"/>
      <c r="E2079" s="423"/>
      <c r="F2079" s="423"/>
      <c r="G2079" s="423"/>
      <c r="H2079" s="423"/>
      <c r="I2079" s="423"/>
      <c r="J2079" s="424"/>
    </row>
    <row r="2080" spans="1:10" x14ac:dyDescent="0.35">
      <c r="A2080" s="425"/>
      <c r="B2080" s="425"/>
      <c r="C2080" s="425"/>
      <c r="D2080" s="425"/>
      <c r="E2080" s="425"/>
      <c r="F2080" s="425"/>
      <c r="G2080" s="425"/>
      <c r="H2080" s="425"/>
      <c r="I2080" s="425"/>
      <c r="J2080" s="425"/>
    </row>
    <row r="2081" spans="1:10" ht="16" thickBot="1" x14ac:dyDescent="0.4">
      <c r="A2081" s="415" t="s">
        <v>27</v>
      </c>
      <c r="B2081" s="415"/>
      <c r="C2081" s="415"/>
      <c r="D2081" s="415"/>
      <c r="E2081" s="415"/>
      <c r="F2081" s="415"/>
      <c r="G2081" s="415"/>
      <c r="H2081" s="415"/>
      <c r="I2081" s="415"/>
      <c r="J2081" s="415"/>
    </row>
    <row r="2082" spans="1:10" ht="15" thickBot="1" x14ac:dyDescent="0.4">
      <c r="A2082" s="426" t="s">
        <v>274</v>
      </c>
      <c r="B2082" s="427"/>
      <c r="C2082" s="427"/>
      <c r="D2082" s="427"/>
      <c r="E2082" s="427"/>
      <c r="F2082" s="427"/>
      <c r="G2082" s="427"/>
      <c r="H2082" s="427"/>
      <c r="I2082" s="427"/>
      <c r="J2082" s="428"/>
    </row>
    <row r="2083" spans="1:10" x14ac:dyDescent="0.35">
      <c r="A2083" s="425"/>
      <c r="B2083" s="425"/>
      <c r="C2083" s="425"/>
      <c r="D2083" s="425"/>
      <c r="E2083" s="425"/>
      <c r="F2083" s="425"/>
      <c r="G2083" s="425"/>
      <c r="H2083" s="425"/>
      <c r="I2083" s="425"/>
      <c r="J2083" s="425"/>
    </row>
    <row r="2084" spans="1:10" ht="16" thickBot="1" x14ac:dyDescent="0.4">
      <c r="A2084" s="394" t="s">
        <v>185</v>
      </c>
      <c r="B2084" s="394"/>
      <c r="C2084" s="394"/>
      <c r="D2084" s="394"/>
      <c r="E2084" s="394"/>
      <c r="F2084" s="394"/>
      <c r="G2084" s="394"/>
      <c r="H2084" s="394"/>
      <c r="I2084" s="394"/>
      <c r="J2084" s="394"/>
    </row>
    <row r="2085" spans="1:10" x14ac:dyDescent="0.35">
      <c r="A2085" s="395" t="s">
        <v>570</v>
      </c>
      <c r="B2085" s="396"/>
      <c r="C2085" s="396"/>
      <c r="D2085" s="396"/>
      <c r="E2085" s="396"/>
      <c r="F2085" s="396"/>
      <c r="G2085" s="396"/>
      <c r="H2085" s="396"/>
      <c r="I2085" s="396"/>
      <c r="J2085" s="397"/>
    </row>
    <row r="2086" spans="1:10" x14ac:dyDescent="0.35">
      <c r="A2086" s="398"/>
      <c r="B2086" s="399"/>
      <c r="C2086" s="399"/>
      <c r="D2086" s="399"/>
      <c r="E2086" s="399"/>
      <c r="F2086" s="399"/>
      <c r="G2086" s="399"/>
      <c r="H2086" s="399"/>
      <c r="I2086" s="399"/>
      <c r="J2086" s="400"/>
    </row>
    <row r="2087" spans="1:10" x14ac:dyDescent="0.35">
      <c r="A2087" s="398"/>
      <c r="B2087" s="399"/>
      <c r="C2087" s="399"/>
      <c r="D2087" s="399"/>
      <c r="E2087" s="399"/>
      <c r="F2087" s="399"/>
      <c r="G2087" s="399"/>
      <c r="H2087" s="399"/>
      <c r="I2087" s="399"/>
      <c r="J2087" s="400"/>
    </row>
    <row r="2088" spans="1:10" x14ac:dyDescent="0.35">
      <c r="A2088" s="398"/>
      <c r="B2088" s="399"/>
      <c r="C2088" s="399"/>
      <c r="D2088" s="399"/>
      <c r="E2088" s="399"/>
      <c r="F2088" s="399"/>
      <c r="G2088" s="399"/>
      <c r="H2088" s="399"/>
      <c r="I2088" s="399"/>
      <c r="J2088" s="400"/>
    </row>
    <row r="2089" spans="1:10" x14ac:dyDescent="0.35">
      <c r="A2089" s="398"/>
      <c r="B2089" s="399"/>
      <c r="C2089" s="399"/>
      <c r="D2089" s="399"/>
      <c r="E2089" s="399"/>
      <c r="F2089" s="399"/>
      <c r="G2089" s="399"/>
      <c r="H2089" s="399"/>
      <c r="I2089" s="399"/>
      <c r="J2089" s="400"/>
    </row>
    <row r="2090" spans="1:10" x14ac:dyDescent="0.35">
      <c r="A2090" s="398"/>
      <c r="B2090" s="399"/>
      <c r="C2090" s="399"/>
      <c r="D2090" s="399"/>
      <c r="E2090" s="399"/>
      <c r="F2090" s="399"/>
      <c r="G2090" s="399"/>
      <c r="H2090" s="399"/>
      <c r="I2090" s="399"/>
      <c r="J2090" s="400"/>
    </row>
    <row r="2091" spans="1:10" x14ac:dyDescent="0.35">
      <c r="A2091" s="398"/>
      <c r="B2091" s="399"/>
      <c r="C2091" s="399"/>
      <c r="D2091" s="399"/>
      <c r="E2091" s="399"/>
      <c r="F2091" s="399"/>
      <c r="G2091" s="399"/>
      <c r="H2091" s="399"/>
      <c r="I2091" s="399"/>
      <c r="J2091" s="400"/>
    </row>
    <row r="2092" spans="1:10" x14ac:dyDescent="0.35">
      <c r="A2092" s="398"/>
      <c r="B2092" s="399"/>
      <c r="C2092" s="399"/>
      <c r="D2092" s="399"/>
      <c r="E2092" s="399"/>
      <c r="F2092" s="399"/>
      <c r="G2092" s="399"/>
      <c r="H2092" s="399"/>
      <c r="I2092" s="399"/>
      <c r="J2092" s="400"/>
    </row>
    <row r="2093" spans="1:10" x14ac:dyDescent="0.35">
      <c r="A2093" s="398"/>
      <c r="B2093" s="399"/>
      <c r="C2093" s="399"/>
      <c r="D2093" s="399"/>
      <c r="E2093" s="399"/>
      <c r="F2093" s="399"/>
      <c r="G2093" s="399"/>
      <c r="H2093" s="399"/>
      <c r="I2093" s="399"/>
      <c r="J2093" s="400"/>
    </row>
    <row r="2094" spans="1:10" x14ac:dyDescent="0.35">
      <c r="A2094" s="398"/>
      <c r="B2094" s="399"/>
      <c r="C2094" s="399"/>
      <c r="D2094" s="399"/>
      <c r="E2094" s="399"/>
      <c r="F2094" s="399"/>
      <c r="G2094" s="399"/>
      <c r="H2094" s="399"/>
      <c r="I2094" s="399"/>
      <c r="J2094" s="400"/>
    </row>
    <row r="2095" spans="1:10" x14ac:dyDescent="0.35">
      <c r="A2095" s="398"/>
      <c r="B2095" s="399"/>
      <c r="C2095" s="399"/>
      <c r="D2095" s="399"/>
      <c r="E2095" s="399"/>
      <c r="F2095" s="399"/>
      <c r="G2095" s="399"/>
      <c r="H2095" s="399"/>
      <c r="I2095" s="399"/>
      <c r="J2095" s="400"/>
    </row>
    <row r="2096" spans="1:10" ht="15" thickBot="1" x14ac:dyDescent="0.4">
      <c r="A2096" s="401"/>
      <c r="B2096" s="402"/>
      <c r="C2096" s="402"/>
      <c r="D2096" s="402"/>
      <c r="E2096" s="402"/>
      <c r="F2096" s="402"/>
      <c r="G2096" s="402"/>
      <c r="H2096" s="402"/>
      <c r="I2096" s="402"/>
      <c r="J2096" s="403"/>
    </row>
    <row r="2099" spans="1:10" ht="18.5" x14ac:dyDescent="0.45">
      <c r="A2099" s="404" t="s">
        <v>576</v>
      </c>
      <c r="B2099" s="404"/>
      <c r="C2099" s="404"/>
      <c r="D2099" s="404"/>
      <c r="E2099" s="404"/>
      <c r="F2099" s="404"/>
      <c r="G2099" s="404"/>
      <c r="H2099" s="404"/>
      <c r="I2099" s="404"/>
      <c r="J2099" s="404"/>
    </row>
    <row r="2100" spans="1:10" ht="15" thickBot="1" x14ac:dyDescent="0.4">
      <c r="A2100" s="405"/>
      <c r="B2100" s="405"/>
      <c r="C2100" s="405"/>
      <c r="D2100" s="405"/>
      <c r="E2100" s="405"/>
      <c r="F2100" s="405"/>
      <c r="G2100" s="405"/>
      <c r="H2100" s="405"/>
      <c r="I2100" s="405"/>
      <c r="J2100" s="405"/>
    </row>
    <row r="2101" spans="1:10" ht="16" thickBot="1" x14ac:dyDescent="0.4">
      <c r="A2101" s="406" t="s">
        <v>183</v>
      </c>
      <c r="B2101" s="406"/>
      <c r="C2101" s="407" t="s">
        <v>577</v>
      </c>
      <c r="D2101" s="408"/>
      <c r="E2101" s="408"/>
      <c r="F2101" s="408"/>
      <c r="G2101" s="408"/>
      <c r="H2101" s="408"/>
      <c r="I2101" s="408"/>
      <c r="J2101" s="409"/>
    </row>
    <row r="2102" spans="1:10" ht="15" thickBot="1" x14ac:dyDescent="0.4">
      <c r="A2102" s="410"/>
      <c r="B2102" s="410"/>
      <c r="C2102" s="410"/>
      <c r="D2102" s="410"/>
      <c r="E2102" s="410"/>
      <c r="F2102" s="410"/>
      <c r="G2102" s="410"/>
      <c r="H2102" s="410"/>
      <c r="I2102" s="410"/>
      <c r="J2102" s="410"/>
    </row>
    <row r="2103" spans="1:10" ht="15" thickBot="1" x14ac:dyDescent="0.4">
      <c r="A2103" s="411" t="s">
        <v>68</v>
      </c>
      <c r="B2103" s="411"/>
      <c r="C2103" s="412"/>
      <c r="D2103" s="183" t="s">
        <v>48</v>
      </c>
      <c r="F2103" s="413" t="s">
        <v>69</v>
      </c>
      <c r="G2103" s="413"/>
      <c r="H2103" s="414"/>
      <c r="I2103" s="183" t="s">
        <v>49</v>
      </c>
    </row>
    <row r="2104" spans="1:10" x14ac:dyDescent="0.35">
      <c r="A2104" s="410"/>
      <c r="B2104" s="410"/>
      <c r="C2104" s="410"/>
      <c r="D2104" s="410"/>
      <c r="E2104" s="410"/>
      <c r="F2104" s="410"/>
      <c r="G2104" s="410"/>
      <c r="H2104" s="410"/>
      <c r="I2104" s="410"/>
      <c r="J2104" s="410"/>
    </row>
    <row r="2105" spans="1:10" ht="16" thickBot="1" x14ac:dyDescent="0.4">
      <c r="A2105" s="415" t="s">
        <v>184</v>
      </c>
      <c r="B2105" s="415"/>
      <c r="C2105" s="415"/>
      <c r="D2105" s="415"/>
      <c r="E2105" s="415"/>
      <c r="F2105" s="415"/>
      <c r="G2105" s="415"/>
      <c r="H2105" s="415"/>
      <c r="I2105" s="415"/>
      <c r="J2105" s="415"/>
    </row>
    <row r="2106" spans="1:10" x14ac:dyDescent="0.35">
      <c r="A2106" s="416" t="s">
        <v>581</v>
      </c>
      <c r="B2106" s="417"/>
      <c r="C2106" s="417"/>
      <c r="D2106" s="417"/>
      <c r="E2106" s="417"/>
      <c r="F2106" s="417"/>
      <c r="G2106" s="417"/>
      <c r="H2106" s="417"/>
      <c r="I2106" s="417"/>
      <c r="J2106" s="418"/>
    </row>
    <row r="2107" spans="1:10" x14ac:dyDescent="0.35">
      <c r="A2107" s="419"/>
      <c r="B2107" s="420"/>
      <c r="C2107" s="420"/>
      <c r="D2107" s="420"/>
      <c r="E2107" s="420"/>
      <c r="F2107" s="420"/>
      <c r="G2107" s="420"/>
      <c r="H2107" s="420"/>
      <c r="I2107" s="420"/>
      <c r="J2107" s="421"/>
    </row>
    <row r="2108" spans="1:10" x14ac:dyDescent="0.35">
      <c r="A2108" s="419"/>
      <c r="B2108" s="420"/>
      <c r="C2108" s="420"/>
      <c r="D2108" s="420"/>
      <c r="E2108" s="420"/>
      <c r="F2108" s="420"/>
      <c r="G2108" s="420"/>
      <c r="H2108" s="420"/>
      <c r="I2108" s="420"/>
      <c r="J2108" s="421"/>
    </row>
    <row r="2109" spans="1:10" x14ac:dyDescent="0.35">
      <c r="A2109" s="419"/>
      <c r="B2109" s="420"/>
      <c r="C2109" s="420"/>
      <c r="D2109" s="420"/>
      <c r="E2109" s="420"/>
      <c r="F2109" s="420"/>
      <c r="G2109" s="420"/>
      <c r="H2109" s="420"/>
      <c r="I2109" s="420"/>
      <c r="J2109" s="421"/>
    </row>
    <row r="2110" spans="1:10" x14ac:dyDescent="0.35">
      <c r="A2110" s="419"/>
      <c r="B2110" s="420"/>
      <c r="C2110" s="420"/>
      <c r="D2110" s="420"/>
      <c r="E2110" s="420"/>
      <c r="F2110" s="420"/>
      <c r="G2110" s="420"/>
      <c r="H2110" s="420"/>
      <c r="I2110" s="420"/>
      <c r="J2110" s="421"/>
    </row>
    <row r="2111" spans="1:10" x14ac:dyDescent="0.35">
      <c r="A2111" s="419"/>
      <c r="B2111" s="420"/>
      <c r="C2111" s="420"/>
      <c r="D2111" s="420"/>
      <c r="E2111" s="420"/>
      <c r="F2111" s="420"/>
      <c r="G2111" s="420"/>
      <c r="H2111" s="420"/>
      <c r="I2111" s="420"/>
      <c r="J2111" s="421"/>
    </row>
    <row r="2112" spans="1:10" x14ac:dyDescent="0.35">
      <c r="A2112" s="419"/>
      <c r="B2112" s="420"/>
      <c r="C2112" s="420"/>
      <c r="D2112" s="420"/>
      <c r="E2112" s="420"/>
      <c r="F2112" s="420"/>
      <c r="G2112" s="420"/>
      <c r="H2112" s="420"/>
      <c r="I2112" s="420"/>
      <c r="J2112" s="421"/>
    </row>
    <row r="2113" spans="1:10" x14ac:dyDescent="0.35">
      <c r="A2113" s="419"/>
      <c r="B2113" s="420"/>
      <c r="C2113" s="420"/>
      <c r="D2113" s="420"/>
      <c r="E2113" s="420"/>
      <c r="F2113" s="420"/>
      <c r="G2113" s="420"/>
      <c r="H2113" s="420"/>
      <c r="I2113" s="420"/>
      <c r="J2113" s="421"/>
    </row>
    <row r="2114" spans="1:10" x14ac:dyDescent="0.35">
      <c r="A2114" s="419"/>
      <c r="B2114" s="420"/>
      <c r="C2114" s="420"/>
      <c r="D2114" s="420"/>
      <c r="E2114" s="420"/>
      <c r="F2114" s="420"/>
      <c r="G2114" s="420"/>
      <c r="H2114" s="420"/>
      <c r="I2114" s="420"/>
      <c r="J2114" s="421"/>
    </row>
    <row r="2115" spans="1:10" ht="15" thickBot="1" x14ac:dyDescent="0.4">
      <c r="A2115" s="422"/>
      <c r="B2115" s="423"/>
      <c r="C2115" s="423"/>
      <c r="D2115" s="423"/>
      <c r="E2115" s="423"/>
      <c r="F2115" s="423"/>
      <c r="G2115" s="423"/>
      <c r="H2115" s="423"/>
      <c r="I2115" s="423"/>
      <c r="J2115" s="424"/>
    </row>
    <row r="2116" spans="1:10" x14ac:dyDescent="0.35">
      <c r="A2116" s="425"/>
      <c r="B2116" s="425"/>
      <c r="C2116" s="425"/>
      <c r="D2116" s="425"/>
      <c r="E2116" s="425"/>
      <c r="F2116" s="425"/>
      <c r="G2116" s="425"/>
      <c r="H2116" s="425"/>
      <c r="I2116" s="425"/>
      <c r="J2116" s="425"/>
    </row>
    <row r="2117" spans="1:10" ht="16" thickBot="1" x14ac:dyDescent="0.4">
      <c r="A2117" s="415" t="s">
        <v>29</v>
      </c>
      <c r="B2117" s="415"/>
      <c r="C2117" s="415"/>
      <c r="D2117" s="415"/>
      <c r="E2117" s="415"/>
      <c r="F2117" s="415"/>
      <c r="G2117" s="415"/>
      <c r="H2117" s="415"/>
      <c r="I2117" s="415"/>
      <c r="J2117" s="415"/>
    </row>
    <row r="2118" spans="1:10" x14ac:dyDescent="0.35">
      <c r="A2118" s="416" t="s">
        <v>578</v>
      </c>
      <c r="B2118" s="417"/>
      <c r="C2118" s="417"/>
      <c r="D2118" s="417"/>
      <c r="E2118" s="417"/>
      <c r="F2118" s="417"/>
      <c r="G2118" s="417"/>
      <c r="H2118" s="417"/>
      <c r="I2118" s="417"/>
      <c r="J2118" s="418"/>
    </row>
    <row r="2119" spans="1:10" x14ac:dyDescent="0.35">
      <c r="A2119" s="419"/>
      <c r="B2119" s="420"/>
      <c r="C2119" s="420"/>
      <c r="D2119" s="420"/>
      <c r="E2119" s="420"/>
      <c r="F2119" s="420"/>
      <c r="G2119" s="420"/>
      <c r="H2119" s="420"/>
      <c r="I2119" s="420"/>
      <c r="J2119" s="421"/>
    </row>
    <row r="2120" spans="1:10" x14ac:dyDescent="0.35">
      <c r="A2120" s="419"/>
      <c r="B2120" s="420"/>
      <c r="C2120" s="420"/>
      <c r="D2120" s="420"/>
      <c r="E2120" s="420"/>
      <c r="F2120" s="420"/>
      <c r="G2120" s="420"/>
      <c r="H2120" s="420"/>
      <c r="I2120" s="420"/>
      <c r="J2120" s="421"/>
    </row>
    <row r="2121" spans="1:10" x14ac:dyDescent="0.35">
      <c r="A2121" s="419"/>
      <c r="B2121" s="420"/>
      <c r="C2121" s="420"/>
      <c r="D2121" s="420"/>
      <c r="E2121" s="420"/>
      <c r="F2121" s="420"/>
      <c r="G2121" s="420"/>
      <c r="H2121" s="420"/>
      <c r="I2121" s="420"/>
      <c r="J2121" s="421"/>
    </row>
    <row r="2122" spans="1:10" ht="15" thickBot="1" x14ac:dyDescent="0.4">
      <c r="A2122" s="422"/>
      <c r="B2122" s="423"/>
      <c r="C2122" s="423"/>
      <c r="D2122" s="423"/>
      <c r="E2122" s="423"/>
      <c r="F2122" s="423"/>
      <c r="G2122" s="423"/>
      <c r="H2122" s="423"/>
      <c r="I2122" s="423"/>
      <c r="J2122" s="424"/>
    </row>
    <row r="2123" spans="1:10" x14ac:dyDescent="0.35">
      <c r="A2123" s="425"/>
      <c r="B2123" s="425"/>
      <c r="C2123" s="425"/>
      <c r="D2123" s="425"/>
      <c r="E2123" s="425"/>
      <c r="F2123" s="425"/>
      <c r="G2123" s="425"/>
      <c r="H2123" s="425"/>
      <c r="I2123" s="425"/>
      <c r="J2123" s="425"/>
    </row>
    <row r="2124" spans="1:10" ht="16" thickBot="1" x14ac:dyDescent="0.4">
      <c r="A2124" s="415" t="s">
        <v>27</v>
      </c>
      <c r="B2124" s="415"/>
      <c r="C2124" s="415"/>
      <c r="D2124" s="415"/>
      <c r="E2124" s="415"/>
      <c r="F2124" s="415"/>
      <c r="G2124" s="415"/>
      <c r="H2124" s="415"/>
      <c r="I2124" s="415"/>
      <c r="J2124" s="415"/>
    </row>
    <row r="2125" spans="1:10" ht="15" thickBot="1" x14ac:dyDescent="0.4">
      <c r="A2125" s="426" t="s">
        <v>302</v>
      </c>
      <c r="B2125" s="427"/>
      <c r="C2125" s="427"/>
      <c r="D2125" s="427"/>
      <c r="E2125" s="427"/>
      <c r="F2125" s="427"/>
      <c r="G2125" s="427"/>
      <c r="H2125" s="427"/>
      <c r="I2125" s="427"/>
      <c r="J2125" s="428"/>
    </row>
    <row r="2126" spans="1:10" x14ac:dyDescent="0.35">
      <c r="A2126" s="425"/>
      <c r="B2126" s="425"/>
      <c r="C2126" s="425"/>
      <c r="D2126" s="425"/>
      <c r="E2126" s="425"/>
      <c r="F2126" s="425"/>
      <c r="G2126" s="425"/>
      <c r="H2126" s="425"/>
      <c r="I2126" s="425"/>
      <c r="J2126" s="425"/>
    </row>
    <row r="2127" spans="1:10" ht="16" thickBot="1" x14ac:dyDescent="0.4">
      <c r="A2127" s="394" t="s">
        <v>185</v>
      </c>
      <c r="B2127" s="394"/>
      <c r="C2127" s="394"/>
      <c r="D2127" s="394"/>
      <c r="E2127" s="394"/>
      <c r="F2127" s="394"/>
      <c r="G2127" s="394"/>
      <c r="H2127" s="394"/>
      <c r="I2127" s="394"/>
      <c r="J2127" s="394"/>
    </row>
    <row r="2128" spans="1:10" x14ac:dyDescent="0.35">
      <c r="A2128" s="395" t="s">
        <v>579</v>
      </c>
      <c r="B2128" s="396"/>
      <c r="C2128" s="396"/>
      <c r="D2128" s="396"/>
      <c r="E2128" s="396"/>
      <c r="F2128" s="396"/>
      <c r="G2128" s="396"/>
      <c r="H2128" s="396"/>
      <c r="I2128" s="396"/>
      <c r="J2128" s="397"/>
    </row>
    <row r="2129" spans="1:10" x14ac:dyDescent="0.35">
      <c r="A2129" s="398"/>
      <c r="B2129" s="399"/>
      <c r="C2129" s="399"/>
      <c r="D2129" s="399"/>
      <c r="E2129" s="399"/>
      <c r="F2129" s="399"/>
      <c r="G2129" s="399"/>
      <c r="H2129" s="399"/>
      <c r="I2129" s="399"/>
      <c r="J2129" s="400"/>
    </row>
    <row r="2130" spans="1:10" x14ac:dyDescent="0.35">
      <c r="A2130" s="398"/>
      <c r="B2130" s="399"/>
      <c r="C2130" s="399"/>
      <c r="D2130" s="399"/>
      <c r="E2130" s="399"/>
      <c r="F2130" s="399"/>
      <c r="G2130" s="399"/>
      <c r="H2130" s="399"/>
      <c r="I2130" s="399"/>
      <c r="J2130" s="400"/>
    </row>
    <row r="2131" spans="1:10" x14ac:dyDescent="0.35">
      <c r="A2131" s="398"/>
      <c r="B2131" s="399"/>
      <c r="C2131" s="399"/>
      <c r="D2131" s="399"/>
      <c r="E2131" s="399"/>
      <c r="F2131" s="399"/>
      <c r="G2131" s="399"/>
      <c r="H2131" s="399"/>
      <c r="I2131" s="399"/>
      <c r="J2131" s="400"/>
    </row>
    <row r="2132" spans="1:10" x14ac:dyDescent="0.35">
      <c r="A2132" s="398"/>
      <c r="B2132" s="399"/>
      <c r="C2132" s="399"/>
      <c r="D2132" s="399"/>
      <c r="E2132" s="399"/>
      <c r="F2132" s="399"/>
      <c r="G2132" s="399"/>
      <c r="H2132" s="399"/>
      <c r="I2132" s="399"/>
      <c r="J2132" s="400"/>
    </row>
    <row r="2133" spans="1:10" x14ac:dyDescent="0.35">
      <c r="A2133" s="398"/>
      <c r="B2133" s="399"/>
      <c r="C2133" s="399"/>
      <c r="D2133" s="399"/>
      <c r="E2133" s="399"/>
      <c r="F2133" s="399"/>
      <c r="G2133" s="399"/>
      <c r="H2133" s="399"/>
      <c r="I2133" s="399"/>
      <c r="J2133" s="400"/>
    </row>
    <row r="2134" spans="1:10" x14ac:dyDescent="0.35">
      <c r="A2134" s="398"/>
      <c r="B2134" s="399"/>
      <c r="C2134" s="399"/>
      <c r="D2134" s="399"/>
      <c r="E2134" s="399"/>
      <c r="F2134" s="399"/>
      <c r="G2134" s="399"/>
      <c r="H2134" s="399"/>
      <c r="I2134" s="399"/>
      <c r="J2134" s="400"/>
    </row>
    <row r="2135" spans="1:10" x14ac:dyDescent="0.35">
      <c r="A2135" s="398"/>
      <c r="B2135" s="399"/>
      <c r="C2135" s="399"/>
      <c r="D2135" s="399"/>
      <c r="E2135" s="399"/>
      <c r="F2135" s="399"/>
      <c r="G2135" s="399"/>
      <c r="H2135" s="399"/>
      <c r="I2135" s="399"/>
      <c r="J2135" s="400"/>
    </row>
    <row r="2136" spans="1:10" x14ac:dyDescent="0.35">
      <c r="A2136" s="398"/>
      <c r="B2136" s="399"/>
      <c r="C2136" s="399"/>
      <c r="D2136" s="399"/>
      <c r="E2136" s="399"/>
      <c r="F2136" s="399"/>
      <c r="G2136" s="399"/>
      <c r="H2136" s="399"/>
      <c r="I2136" s="399"/>
      <c r="J2136" s="400"/>
    </row>
    <row r="2137" spans="1:10" x14ac:dyDescent="0.35">
      <c r="A2137" s="398"/>
      <c r="B2137" s="399"/>
      <c r="C2137" s="399"/>
      <c r="D2137" s="399"/>
      <c r="E2137" s="399"/>
      <c r="F2137" s="399"/>
      <c r="G2137" s="399"/>
      <c r="H2137" s="399"/>
      <c r="I2137" s="399"/>
      <c r="J2137" s="400"/>
    </row>
    <row r="2138" spans="1:10" x14ac:dyDescent="0.35">
      <c r="A2138" s="398"/>
      <c r="B2138" s="399"/>
      <c r="C2138" s="399"/>
      <c r="D2138" s="399"/>
      <c r="E2138" s="399"/>
      <c r="F2138" s="399"/>
      <c r="G2138" s="399"/>
      <c r="H2138" s="399"/>
      <c r="I2138" s="399"/>
      <c r="J2138" s="400"/>
    </row>
    <row r="2139" spans="1:10" ht="15" thickBot="1" x14ac:dyDescent="0.4">
      <c r="A2139" s="401"/>
      <c r="B2139" s="402"/>
      <c r="C2139" s="402"/>
      <c r="D2139" s="402"/>
      <c r="E2139" s="402"/>
      <c r="F2139" s="402"/>
      <c r="G2139" s="402"/>
      <c r="H2139" s="402"/>
      <c r="I2139" s="402"/>
      <c r="J2139" s="403"/>
    </row>
    <row r="2141" spans="1:10" ht="18.5" x14ac:dyDescent="0.45">
      <c r="A2141" s="404" t="s">
        <v>582</v>
      </c>
      <c r="B2141" s="404"/>
      <c r="C2141" s="404"/>
      <c r="D2141" s="404"/>
      <c r="E2141" s="404"/>
      <c r="F2141" s="404"/>
      <c r="G2141" s="404"/>
      <c r="H2141" s="404"/>
      <c r="I2141" s="404"/>
      <c r="J2141" s="404"/>
    </row>
    <row r="2142" spans="1:10" ht="15" thickBot="1" x14ac:dyDescent="0.4">
      <c r="A2142" s="405"/>
      <c r="B2142" s="405"/>
      <c r="C2142" s="405"/>
      <c r="D2142" s="405"/>
      <c r="E2142" s="405"/>
      <c r="F2142" s="405"/>
      <c r="G2142" s="405"/>
      <c r="H2142" s="405"/>
      <c r="I2142" s="405"/>
      <c r="J2142" s="405"/>
    </row>
    <row r="2143" spans="1:10" ht="16" thickBot="1" x14ac:dyDescent="0.4">
      <c r="A2143" s="406" t="s">
        <v>183</v>
      </c>
      <c r="B2143" s="406"/>
      <c r="C2143" s="407" t="s">
        <v>583</v>
      </c>
      <c r="D2143" s="408"/>
      <c r="E2143" s="408"/>
      <c r="F2143" s="408"/>
      <c r="G2143" s="408"/>
      <c r="H2143" s="408"/>
      <c r="I2143" s="408"/>
      <c r="J2143" s="409"/>
    </row>
    <row r="2144" spans="1:10" ht="15" thickBot="1" x14ac:dyDescent="0.4">
      <c r="A2144" s="410"/>
      <c r="B2144" s="410"/>
      <c r="C2144" s="410"/>
      <c r="D2144" s="410"/>
      <c r="E2144" s="410"/>
      <c r="F2144" s="410"/>
      <c r="G2144" s="410"/>
      <c r="H2144" s="410"/>
      <c r="I2144" s="410"/>
      <c r="J2144" s="410"/>
    </row>
    <row r="2145" spans="1:10" ht="15" thickBot="1" x14ac:dyDescent="0.4">
      <c r="A2145" s="411" t="s">
        <v>68</v>
      </c>
      <c r="B2145" s="411"/>
      <c r="C2145" s="412"/>
      <c r="D2145" s="183" t="s">
        <v>48</v>
      </c>
      <c r="F2145" s="413" t="s">
        <v>69</v>
      </c>
      <c r="G2145" s="413"/>
      <c r="H2145" s="414"/>
      <c r="I2145" s="183" t="s">
        <v>49</v>
      </c>
    </row>
    <row r="2146" spans="1:10" x14ac:dyDescent="0.35">
      <c r="A2146" s="410"/>
      <c r="B2146" s="410"/>
      <c r="C2146" s="410"/>
      <c r="D2146" s="410"/>
      <c r="E2146" s="410"/>
      <c r="F2146" s="410"/>
      <c r="G2146" s="410"/>
      <c r="H2146" s="410"/>
      <c r="I2146" s="410"/>
      <c r="J2146" s="410"/>
    </row>
    <row r="2147" spans="1:10" ht="16" thickBot="1" x14ac:dyDescent="0.4">
      <c r="A2147" s="415" t="s">
        <v>184</v>
      </c>
      <c r="B2147" s="415"/>
      <c r="C2147" s="415"/>
      <c r="D2147" s="415"/>
      <c r="E2147" s="415"/>
      <c r="F2147" s="415"/>
      <c r="G2147" s="415"/>
      <c r="H2147" s="415"/>
      <c r="I2147" s="415"/>
      <c r="J2147" s="415"/>
    </row>
    <row r="2148" spans="1:10" x14ac:dyDescent="0.35">
      <c r="A2148" s="416" t="s">
        <v>584</v>
      </c>
      <c r="B2148" s="417"/>
      <c r="C2148" s="417"/>
      <c r="D2148" s="417"/>
      <c r="E2148" s="417"/>
      <c r="F2148" s="417"/>
      <c r="G2148" s="417"/>
      <c r="H2148" s="417"/>
      <c r="I2148" s="417"/>
      <c r="J2148" s="418"/>
    </row>
    <row r="2149" spans="1:10" x14ac:dyDescent="0.35">
      <c r="A2149" s="419"/>
      <c r="B2149" s="420"/>
      <c r="C2149" s="420"/>
      <c r="D2149" s="420"/>
      <c r="E2149" s="420"/>
      <c r="F2149" s="420"/>
      <c r="G2149" s="420"/>
      <c r="H2149" s="420"/>
      <c r="I2149" s="420"/>
      <c r="J2149" s="421"/>
    </row>
    <row r="2150" spans="1:10" x14ac:dyDescent="0.35">
      <c r="A2150" s="419"/>
      <c r="B2150" s="420"/>
      <c r="C2150" s="420"/>
      <c r="D2150" s="420"/>
      <c r="E2150" s="420"/>
      <c r="F2150" s="420"/>
      <c r="G2150" s="420"/>
      <c r="H2150" s="420"/>
      <c r="I2150" s="420"/>
      <c r="J2150" s="421"/>
    </row>
    <row r="2151" spans="1:10" x14ac:dyDescent="0.35">
      <c r="A2151" s="419"/>
      <c r="B2151" s="420"/>
      <c r="C2151" s="420"/>
      <c r="D2151" s="420"/>
      <c r="E2151" s="420"/>
      <c r="F2151" s="420"/>
      <c r="G2151" s="420"/>
      <c r="H2151" s="420"/>
      <c r="I2151" s="420"/>
      <c r="J2151" s="421"/>
    </row>
    <row r="2152" spans="1:10" x14ac:dyDescent="0.35">
      <c r="A2152" s="419"/>
      <c r="B2152" s="420"/>
      <c r="C2152" s="420"/>
      <c r="D2152" s="420"/>
      <c r="E2152" s="420"/>
      <c r="F2152" s="420"/>
      <c r="G2152" s="420"/>
      <c r="H2152" s="420"/>
      <c r="I2152" s="420"/>
      <c r="J2152" s="421"/>
    </row>
    <row r="2153" spans="1:10" x14ac:dyDescent="0.35">
      <c r="A2153" s="419"/>
      <c r="B2153" s="420"/>
      <c r="C2153" s="420"/>
      <c r="D2153" s="420"/>
      <c r="E2153" s="420"/>
      <c r="F2153" s="420"/>
      <c r="G2153" s="420"/>
      <c r="H2153" s="420"/>
      <c r="I2153" s="420"/>
      <c r="J2153" s="421"/>
    </row>
    <row r="2154" spans="1:10" x14ac:dyDescent="0.35">
      <c r="A2154" s="419"/>
      <c r="B2154" s="420"/>
      <c r="C2154" s="420"/>
      <c r="D2154" s="420"/>
      <c r="E2154" s="420"/>
      <c r="F2154" s="420"/>
      <c r="G2154" s="420"/>
      <c r="H2154" s="420"/>
      <c r="I2154" s="420"/>
      <c r="J2154" s="421"/>
    </row>
    <row r="2155" spans="1:10" x14ac:dyDescent="0.35">
      <c r="A2155" s="419"/>
      <c r="B2155" s="420"/>
      <c r="C2155" s="420"/>
      <c r="D2155" s="420"/>
      <c r="E2155" s="420"/>
      <c r="F2155" s="420"/>
      <c r="G2155" s="420"/>
      <c r="H2155" s="420"/>
      <c r="I2155" s="420"/>
      <c r="J2155" s="421"/>
    </row>
    <row r="2156" spans="1:10" x14ac:dyDescent="0.35">
      <c r="A2156" s="419"/>
      <c r="B2156" s="420"/>
      <c r="C2156" s="420"/>
      <c r="D2156" s="420"/>
      <c r="E2156" s="420"/>
      <c r="F2156" s="420"/>
      <c r="G2156" s="420"/>
      <c r="H2156" s="420"/>
      <c r="I2156" s="420"/>
      <c r="J2156" s="421"/>
    </row>
    <row r="2157" spans="1:10" ht="15" thickBot="1" x14ac:dyDescent="0.4">
      <c r="A2157" s="422"/>
      <c r="B2157" s="423"/>
      <c r="C2157" s="423"/>
      <c r="D2157" s="423"/>
      <c r="E2157" s="423"/>
      <c r="F2157" s="423"/>
      <c r="G2157" s="423"/>
      <c r="H2157" s="423"/>
      <c r="I2157" s="423"/>
      <c r="J2157" s="424"/>
    </row>
    <row r="2158" spans="1:10" x14ac:dyDescent="0.35">
      <c r="A2158" s="425"/>
      <c r="B2158" s="425"/>
      <c r="C2158" s="425"/>
      <c r="D2158" s="425"/>
      <c r="E2158" s="425"/>
      <c r="F2158" s="425"/>
      <c r="G2158" s="425"/>
      <c r="H2158" s="425"/>
      <c r="I2158" s="425"/>
      <c r="J2158" s="425"/>
    </row>
    <row r="2159" spans="1:10" ht="16" thickBot="1" x14ac:dyDescent="0.4">
      <c r="A2159" s="415" t="s">
        <v>29</v>
      </c>
      <c r="B2159" s="415"/>
      <c r="C2159" s="415"/>
      <c r="D2159" s="415"/>
      <c r="E2159" s="415"/>
      <c r="F2159" s="415"/>
      <c r="G2159" s="415"/>
      <c r="H2159" s="415"/>
      <c r="I2159" s="415"/>
      <c r="J2159" s="415"/>
    </row>
    <row r="2160" spans="1:10" x14ac:dyDescent="0.35">
      <c r="A2160" s="416" t="s">
        <v>585</v>
      </c>
      <c r="B2160" s="417"/>
      <c r="C2160" s="417"/>
      <c r="D2160" s="417"/>
      <c r="E2160" s="417"/>
      <c r="F2160" s="417"/>
      <c r="G2160" s="417"/>
      <c r="H2160" s="417"/>
      <c r="I2160" s="417"/>
      <c r="J2160" s="418"/>
    </row>
    <row r="2161" spans="1:10" x14ac:dyDescent="0.35">
      <c r="A2161" s="419"/>
      <c r="B2161" s="420"/>
      <c r="C2161" s="420"/>
      <c r="D2161" s="420"/>
      <c r="E2161" s="420"/>
      <c r="F2161" s="420"/>
      <c r="G2161" s="420"/>
      <c r="H2161" s="420"/>
      <c r="I2161" s="420"/>
      <c r="J2161" s="421"/>
    </row>
    <row r="2162" spans="1:10" x14ac:dyDescent="0.35">
      <c r="A2162" s="419"/>
      <c r="B2162" s="420"/>
      <c r="C2162" s="420"/>
      <c r="D2162" s="420"/>
      <c r="E2162" s="420"/>
      <c r="F2162" s="420"/>
      <c r="G2162" s="420"/>
      <c r="H2162" s="420"/>
      <c r="I2162" s="420"/>
      <c r="J2162" s="421"/>
    </row>
    <row r="2163" spans="1:10" x14ac:dyDescent="0.35">
      <c r="A2163" s="419"/>
      <c r="B2163" s="420"/>
      <c r="C2163" s="420"/>
      <c r="D2163" s="420"/>
      <c r="E2163" s="420"/>
      <c r="F2163" s="420"/>
      <c r="G2163" s="420"/>
      <c r="H2163" s="420"/>
      <c r="I2163" s="420"/>
      <c r="J2163" s="421"/>
    </row>
    <row r="2164" spans="1:10" ht="15" thickBot="1" x14ac:dyDescent="0.4">
      <c r="A2164" s="422"/>
      <c r="B2164" s="423"/>
      <c r="C2164" s="423"/>
      <c r="D2164" s="423"/>
      <c r="E2164" s="423"/>
      <c r="F2164" s="423"/>
      <c r="G2164" s="423"/>
      <c r="H2164" s="423"/>
      <c r="I2164" s="423"/>
      <c r="J2164" s="424"/>
    </row>
    <row r="2165" spans="1:10" x14ac:dyDescent="0.35">
      <c r="A2165" s="425"/>
      <c r="B2165" s="425"/>
      <c r="C2165" s="425"/>
      <c r="D2165" s="425"/>
      <c r="E2165" s="425"/>
      <c r="F2165" s="425"/>
      <c r="G2165" s="425"/>
      <c r="H2165" s="425"/>
      <c r="I2165" s="425"/>
      <c r="J2165" s="425"/>
    </row>
    <row r="2166" spans="1:10" ht="16" thickBot="1" x14ac:dyDescent="0.4">
      <c r="A2166" s="415" t="s">
        <v>27</v>
      </c>
      <c r="B2166" s="415"/>
      <c r="C2166" s="415"/>
      <c r="D2166" s="415"/>
      <c r="E2166" s="415"/>
      <c r="F2166" s="415"/>
      <c r="G2166" s="415"/>
      <c r="H2166" s="415"/>
      <c r="I2166" s="415"/>
      <c r="J2166" s="415"/>
    </row>
    <row r="2167" spans="1:10" ht="15" thickBot="1" x14ac:dyDescent="0.4">
      <c r="A2167" s="426" t="s">
        <v>302</v>
      </c>
      <c r="B2167" s="427"/>
      <c r="C2167" s="427"/>
      <c r="D2167" s="427"/>
      <c r="E2167" s="427"/>
      <c r="F2167" s="427"/>
      <c r="G2167" s="427"/>
      <c r="H2167" s="427"/>
      <c r="I2167" s="427"/>
      <c r="J2167" s="428"/>
    </row>
    <row r="2168" spans="1:10" x14ac:dyDescent="0.35">
      <c r="A2168" s="425"/>
      <c r="B2168" s="425"/>
      <c r="C2168" s="425"/>
      <c r="D2168" s="425"/>
      <c r="E2168" s="425"/>
      <c r="F2168" s="425"/>
      <c r="G2168" s="425"/>
      <c r="H2168" s="425"/>
      <c r="I2168" s="425"/>
      <c r="J2168" s="425"/>
    </row>
    <row r="2169" spans="1:10" ht="16" thickBot="1" x14ac:dyDescent="0.4">
      <c r="A2169" s="394" t="s">
        <v>185</v>
      </c>
      <c r="B2169" s="394"/>
      <c r="C2169" s="394"/>
      <c r="D2169" s="394"/>
      <c r="E2169" s="394"/>
      <c r="F2169" s="394"/>
      <c r="G2169" s="394"/>
      <c r="H2169" s="394"/>
      <c r="I2169" s="394"/>
      <c r="J2169" s="394"/>
    </row>
    <row r="2170" spans="1:10" x14ac:dyDescent="0.35">
      <c r="A2170" s="395" t="s">
        <v>586</v>
      </c>
      <c r="B2170" s="396"/>
      <c r="C2170" s="396"/>
      <c r="D2170" s="396"/>
      <c r="E2170" s="396"/>
      <c r="F2170" s="396"/>
      <c r="G2170" s="396"/>
      <c r="H2170" s="396"/>
      <c r="I2170" s="396"/>
      <c r="J2170" s="397"/>
    </row>
    <row r="2171" spans="1:10" x14ac:dyDescent="0.35">
      <c r="A2171" s="398"/>
      <c r="B2171" s="399"/>
      <c r="C2171" s="399"/>
      <c r="D2171" s="399"/>
      <c r="E2171" s="399"/>
      <c r="F2171" s="399"/>
      <c r="G2171" s="399"/>
      <c r="H2171" s="399"/>
      <c r="I2171" s="399"/>
      <c r="J2171" s="400"/>
    </row>
    <row r="2172" spans="1:10" x14ac:dyDescent="0.35">
      <c r="A2172" s="398"/>
      <c r="B2172" s="399"/>
      <c r="C2172" s="399"/>
      <c r="D2172" s="399"/>
      <c r="E2172" s="399"/>
      <c r="F2172" s="399"/>
      <c r="G2172" s="399"/>
      <c r="H2172" s="399"/>
      <c r="I2172" s="399"/>
      <c r="J2172" s="400"/>
    </row>
    <row r="2173" spans="1:10" x14ac:dyDescent="0.35">
      <c r="A2173" s="398"/>
      <c r="B2173" s="399"/>
      <c r="C2173" s="399"/>
      <c r="D2173" s="399"/>
      <c r="E2173" s="399"/>
      <c r="F2173" s="399"/>
      <c r="G2173" s="399"/>
      <c r="H2173" s="399"/>
      <c r="I2173" s="399"/>
      <c r="J2173" s="400"/>
    </row>
    <row r="2174" spans="1:10" x14ac:dyDescent="0.35">
      <c r="A2174" s="398"/>
      <c r="B2174" s="399"/>
      <c r="C2174" s="399"/>
      <c r="D2174" s="399"/>
      <c r="E2174" s="399"/>
      <c r="F2174" s="399"/>
      <c r="G2174" s="399"/>
      <c r="H2174" s="399"/>
      <c r="I2174" s="399"/>
      <c r="J2174" s="400"/>
    </row>
    <row r="2175" spans="1:10" x14ac:dyDescent="0.35">
      <c r="A2175" s="398"/>
      <c r="B2175" s="399"/>
      <c r="C2175" s="399"/>
      <c r="D2175" s="399"/>
      <c r="E2175" s="399"/>
      <c r="F2175" s="399"/>
      <c r="G2175" s="399"/>
      <c r="H2175" s="399"/>
      <c r="I2175" s="399"/>
      <c r="J2175" s="400"/>
    </row>
    <row r="2176" spans="1:10" x14ac:dyDescent="0.35">
      <c r="A2176" s="398"/>
      <c r="B2176" s="399"/>
      <c r="C2176" s="399"/>
      <c r="D2176" s="399"/>
      <c r="E2176" s="399"/>
      <c r="F2176" s="399"/>
      <c r="G2176" s="399"/>
      <c r="H2176" s="399"/>
      <c r="I2176" s="399"/>
      <c r="J2176" s="400"/>
    </row>
    <row r="2177" spans="1:10" x14ac:dyDescent="0.35">
      <c r="A2177" s="398"/>
      <c r="B2177" s="399"/>
      <c r="C2177" s="399"/>
      <c r="D2177" s="399"/>
      <c r="E2177" s="399"/>
      <c r="F2177" s="399"/>
      <c r="G2177" s="399"/>
      <c r="H2177" s="399"/>
      <c r="I2177" s="399"/>
      <c r="J2177" s="400"/>
    </row>
    <row r="2178" spans="1:10" x14ac:dyDescent="0.35">
      <c r="A2178" s="398"/>
      <c r="B2178" s="399"/>
      <c r="C2178" s="399"/>
      <c r="D2178" s="399"/>
      <c r="E2178" s="399"/>
      <c r="F2178" s="399"/>
      <c r="G2178" s="399"/>
      <c r="H2178" s="399"/>
      <c r="I2178" s="399"/>
      <c r="J2178" s="400"/>
    </row>
    <row r="2179" spans="1:10" x14ac:dyDescent="0.35">
      <c r="A2179" s="398"/>
      <c r="B2179" s="399"/>
      <c r="C2179" s="399"/>
      <c r="D2179" s="399"/>
      <c r="E2179" s="399"/>
      <c r="F2179" s="399"/>
      <c r="G2179" s="399"/>
      <c r="H2179" s="399"/>
      <c r="I2179" s="399"/>
      <c r="J2179" s="400"/>
    </row>
    <row r="2180" spans="1:10" x14ac:dyDescent="0.35">
      <c r="A2180" s="398"/>
      <c r="B2180" s="399"/>
      <c r="C2180" s="399"/>
      <c r="D2180" s="399"/>
      <c r="E2180" s="399"/>
      <c r="F2180" s="399"/>
      <c r="G2180" s="399"/>
      <c r="H2180" s="399"/>
      <c r="I2180" s="399"/>
      <c r="J2180" s="400"/>
    </row>
    <row r="2181" spans="1:10" ht="15" thickBot="1" x14ac:dyDescent="0.4">
      <c r="A2181" s="401"/>
      <c r="B2181" s="402"/>
      <c r="C2181" s="402"/>
      <c r="D2181" s="402"/>
      <c r="E2181" s="402"/>
      <c r="F2181" s="402"/>
      <c r="G2181" s="402"/>
      <c r="H2181" s="402"/>
      <c r="I2181" s="402"/>
      <c r="J2181" s="403"/>
    </row>
    <row r="2183" spans="1:10" ht="18.5" x14ac:dyDescent="0.45">
      <c r="A2183" s="404" t="s">
        <v>597</v>
      </c>
      <c r="B2183" s="404"/>
      <c r="C2183" s="404"/>
      <c r="D2183" s="404"/>
      <c r="E2183" s="404"/>
      <c r="F2183" s="404"/>
      <c r="G2183" s="404"/>
      <c r="H2183" s="404"/>
      <c r="I2183" s="404"/>
      <c r="J2183" s="404"/>
    </row>
    <row r="2184" spans="1:10" ht="15" thickBot="1" x14ac:dyDescent="0.4">
      <c r="A2184" s="405"/>
      <c r="B2184" s="405"/>
      <c r="C2184" s="405"/>
      <c r="D2184" s="405"/>
      <c r="E2184" s="405"/>
      <c r="F2184" s="405"/>
      <c r="G2184" s="405"/>
      <c r="H2184" s="405"/>
      <c r="I2184" s="405"/>
      <c r="J2184" s="405"/>
    </row>
    <row r="2185" spans="1:10" ht="16" thickBot="1" x14ac:dyDescent="0.4">
      <c r="A2185" s="406" t="s">
        <v>183</v>
      </c>
      <c r="B2185" s="406"/>
      <c r="C2185" s="407" t="s">
        <v>598</v>
      </c>
      <c r="D2185" s="408"/>
      <c r="E2185" s="408"/>
      <c r="F2185" s="408"/>
      <c r="G2185" s="408"/>
      <c r="H2185" s="408"/>
      <c r="I2185" s="408"/>
      <c r="J2185" s="409"/>
    </row>
    <row r="2186" spans="1:10" ht="15" thickBot="1" x14ac:dyDescent="0.4">
      <c r="A2186" s="410"/>
      <c r="B2186" s="410"/>
      <c r="C2186" s="410"/>
      <c r="D2186" s="410"/>
      <c r="E2186" s="410"/>
      <c r="F2186" s="410"/>
      <c r="G2186" s="410"/>
      <c r="H2186" s="410"/>
      <c r="I2186" s="410"/>
      <c r="J2186" s="410"/>
    </row>
    <row r="2187" spans="1:10" ht="15" thickBot="1" x14ac:dyDescent="0.4">
      <c r="A2187" s="411" t="s">
        <v>68</v>
      </c>
      <c r="B2187" s="411"/>
      <c r="C2187" s="412"/>
      <c r="D2187" s="183" t="s">
        <v>48</v>
      </c>
      <c r="F2187" s="413" t="s">
        <v>69</v>
      </c>
      <c r="G2187" s="413"/>
      <c r="H2187" s="414"/>
      <c r="I2187" s="183" t="s">
        <v>49</v>
      </c>
    </row>
    <row r="2188" spans="1:10" x14ac:dyDescent="0.35">
      <c r="A2188" s="410"/>
      <c r="B2188" s="410"/>
      <c r="C2188" s="410"/>
      <c r="D2188" s="410"/>
      <c r="E2188" s="410"/>
      <c r="F2188" s="410"/>
      <c r="G2188" s="410"/>
      <c r="H2188" s="410"/>
      <c r="I2188" s="410"/>
      <c r="J2188" s="410"/>
    </row>
    <row r="2189" spans="1:10" ht="16" thickBot="1" x14ac:dyDescent="0.4">
      <c r="A2189" s="415" t="s">
        <v>184</v>
      </c>
      <c r="B2189" s="415"/>
      <c r="C2189" s="415"/>
      <c r="D2189" s="415"/>
      <c r="E2189" s="415"/>
      <c r="F2189" s="415"/>
      <c r="G2189" s="415"/>
      <c r="H2189" s="415"/>
      <c r="I2189" s="415"/>
      <c r="J2189" s="415"/>
    </row>
    <row r="2190" spans="1:10" ht="25" customHeight="1" x14ac:dyDescent="0.35">
      <c r="A2190" s="416" t="s">
        <v>599</v>
      </c>
      <c r="B2190" s="417"/>
      <c r="C2190" s="417"/>
      <c r="D2190" s="417"/>
      <c r="E2190" s="417"/>
      <c r="F2190" s="417"/>
      <c r="G2190" s="417"/>
      <c r="H2190" s="417"/>
      <c r="I2190" s="417"/>
      <c r="J2190" s="418"/>
    </row>
    <row r="2191" spans="1:10" ht="25" customHeight="1" x14ac:dyDescent="0.35">
      <c r="A2191" s="419"/>
      <c r="B2191" s="420"/>
      <c r="C2191" s="420"/>
      <c r="D2191" s="420"/>
      <c r="E2191" s="420"/>
      <c r="F2191" s="420"/>
      <c r="G2191" s="420"/>
      <c r="H2191" s="420"/>
      <c r="I2191" s="420"/>
      <c r="J2191" s="421"/>
    </row>
    <row r="2192" spans="1:10" ht="25" customHeight="1" x14ac:dyDescent="0.35">
      <c r="A2192" s="419"/>
      <c r="B2192" s="420"/>
      <c r="C2192" s="420"/>
      <c r="D2192" s="420"/>
      <c r="E2192" s="420"/>
      <c r="F2192" s="420"/>
      <c r="G2192" s="420"/>
      <c r="H2192" s="420"/>
      <c r="I2192" s="420"/>
      <c r="J2192" s="421"/>
    </row>
    <row r="2193" spans="1:10" ht="25" customHeight="1" x14ac:dyDescent="0.35">
      <c r="A2193" s="419"/>
      <c r="B2193" s="420"/>
      <c r="C2193" s="420"/>
      <c r="D2193" s="420"/>
      <c r="E2193" s="420"/>
      <c r="F2193" s="420"/>
      <c r="G2193" s="420"/>
      <c r="H2193" s="420"/>
      <c r="I2193" s="420"/>
      <c r="J2193" s="421"/>
    </row>
    <row r="2194" spans="1:10" ht="25" customHeight="1" x14ac:dyDescent="0.35">
      <c r="A2194" s="419"/>
      <c r="B2194" s="420"/>
      <c r="C2194" s="420"/>
      <c r="D2194" s="420"/>
      <c r="E2194" s="420"/>
      <c r="F2194" s="420"/>
      <c r="G2194" s="420"/>
      <c r="H2194" s="420"/>
      <c r="I2194" s="420"/>
      <c r="J2194" s="421"/>
    </row>
    <row r="2195" spans="1:10" ht="25" customHeight="1" x14ac:dyDescent="0.35">
      <c r="A2195" s="419"/>
      <c r="B2195" s="420"/>
      <c r="C2195" s="420"/>
      <c r="D2195" s="420"/>
      <c r="E2195" s="420"/>
      <c r="F2195" s="420"/>
      <c r="G2195" s="420"/>
      <c r="H2195" s="420"/>
      <c r="I2195" s="420"/>
      <c r="J2195" s="421"/>
    </row>
    <row r="2196" spans="1:10" ht="25" customHeight="1" x14ac:dyDescent="0.35">
      <c r="A2196" s="419"/>
      <c r="B2196" s="420"/>
      <c r="C2196" s="420"/>
      <c r="D2196" s="420"/>
      <c r="E2196" s="420"/>
      <c r="F2196" s="420"/>
      <c r="G2196" s="420"/>
      <c r="H2196" s="420"/>
      <c r="I2196" s="420"/>
      <c r="J2196" s="421"/>
    </row>
    <row r="2197" spans="1:10" ht="25" customHeight="1" x14ac:dyDescent="0.35">
      <c r="A2197" s="419"/>
      <c r="B2197" s="420"/>
      <c r="C2197" s="420"/>
      <c r="D2197" s="420"/>
      <c r="E2197" s="420"/>
      <c r="F2197" s="420"/>
      <c r="G2197" s="420"/>
      <c r="H2197" s="420"/>
      <c r="I2197" s="420"/>
      <c r="J2197" s="421"/>
    </row>
    <row r="2198" spans="1:10" ht="25" customHeight="1" x14ac:dyDescent="0.35">
      <c r="A2198" s="419"/>
      <c r="B2198" s="420"/>
      <c r="C2198" s="420"/>
      <c r="D2198" s="420"/>
      <c r="E2198" s="420"/>
      <c r="F2198" s="420"/>
      <c r="G2198" s="420"/>
      <c r="H2198" s="420"/>
      <c r="I2198" s="420"/>
      <c r="J2198" s="421"/>
    </row>
    <row r="2199" spans="1:10" ht="25" customHeight="1" thickBot="1" x14ac:dyDescent="0.4">
      <c r="A2199" s="422"/>
      <c r="B2199" s="423"/>
      <c r="C2199" s="423"/>
      <c r="D2199" s="423"/>
      <c r="E2199" s="423"/>
      <c r="F2199" s="423"/>
      <c r="G2199" s="423"/>
      <c r="H2199" s="423"/>
      <c r="I2199" s="423"/>
      <c r="J2199" s="424"/>
    </row>
    <row r="2200" spans="1:10" x14ac:dyDescent="0.35">
      <c r="A2200" s="425"/>
      <c r="B2200" s="425"/>
      <c r="C2200" s="425"/>
      <c r="D2200" s="425"/>
      <c r="E2200" s="425"/>
      <c r="F2200" s="425"/>
      <c r="G2200" s="425"/>
      <c r="H2200" s="425"/>
      <c r="I2200" s="425"/>
      <c r="J2200" s="425"/>
    </row>
    <row r="2201" spans="1:10" ht="16" thickBot="1" x14ac:dyDescent="0.4">
      <c r="A2201" s="415" t="s">
        <v>29</v>
      </c>
      <c r="B2201" s="415"/>
      <c r="C2201" s="415"/>
      <c r="D2201" s="415"/>
      <c r="E2201" s="415"/>
      <c r="F2201" s="415"/>
      <c r="G2201" s="415"/>
      <c r="H2201" s="415"/>
      <c r="I2201" s="415"/>
      <c r="J2201" s="415"/>
    </row>
    <row r="2202" spans="1:10" x14ac:dyDescent="0.35">
      <c r="A2202" s="416" t="s">
        <v>600</v>
      </c>
      <c r="B2202" s="417"/>
      <c r="C2202" s="417"/>
      <c r="D2202" s="417"/>
      <c r="E2202" s="417"/>
      <c r="F2202" s="417"/>
      <c r="G2202" s="417"/>
      <c r="H2202" s="417"/>
      <c r="I2202" s="417"/>
      <c r="J2202" s="418"/>
    </row>
    <row r="2203" spans="1:10" x14ac:dyDescent="0.35">
      <c r="A2203" s="419"/>
      <c r="B2203" s="420"/>
      <c r="C2203" s="420"/>
      <c r="D2203" s="420"/>
      <c r="E2203" s="420"/>
      <c r="F2203" s="420"/>
      <c r="G2203" s="420"/>
      <c r="H2203" s="420"/>
      <c r="I2203" s="420"/>
      <c r="J2203" s="421"/>
    </row>
    <row r="2204" spans="1:10" x14ac:dyDescent="0.35">
      <c r="A2204" s="419"/>
      <c r="B2204" s="420"/>
      <c r="C2204" s="420"/>
      <c r="D2204" s="420"/>
      <c r="E2204" s="420"/>
      <c r="F2204" s="420"/>
      <c r="G2204" s="420"/>
      <c r="H2204" s="420"/>
      <c r="I2204" s="420"/>
      <c r="J2204" s="421"/>
    </row>
    <row r="2205" spans="1:10" x14ac:dyDescent="0.35">
      <c r="A2205" s="419"/>
      <c r="B2205" s="420"/>
      <c r="C2205" s="420"/>
      <c r="D2205" s="420"/>
      <c r="E2205" s="420"/>
      <c r="F2205" s="420"/>
      <c r="G2205" s="420"/>
      <c r="H2205" s="420"/>
      <c r="I2205" s="420"/>
      <c r="J2205" s="421"/>
    </row>
    <row r="2206" spans="1:10" ht="15" thickBot="1" x14ac:dyDescent="0.4">
      <c r="A2206" s="422"/>
      <c r="B2206" s="423"/>
      <c r="C2206" s="423"/>
      <c r="D2206" s="423"/>
      <c r="E2206" s="423"/>
      <c r="F2206" s="423"/>
      <c r="G2206" s="423"/>
      <c r="H2206" s="423"/>
      <c r="I2206" s="423"/>
      <c r="J2206" s="424"/>
    </row>
    <row r="2207" spans="1:10" x14ac:dyDescent="0.35">
      <c r="A2207" s="425"/>
      <c r="B2207" s="425"/>
      <c r="C2207" s="425"/>
      <c r="D2207" s="425"/>
      <c r="E2207" s="425"/>
      <c r="F2207" s="425"/>
      <c r="G2207" s="425"/>
      <c r="H2207" s="425"/>
      <c r="I2207" s="425"/>
      <c r="J2207" s="425"/>
    </row>
    <row r="2208" spans="1:10" ht="16" thickBot="1" x14ac:dyDescent="0.4">
      <c r="A2208" s="415" t="s">
        <v>27</v>
      </c>
      <c r="B2208" s="415"/>
      <c r="C2208" s="415"/>
      <c r="D2208" s="415"/>
      <c r="E2208" s="415"/>
      <c r="F2208" s="415"/>
      <c r="G2208" s="415"/>
      <c r="H2208" s="415"/>
      <c r="I2208" s="415"/>
      <c r="J2208" s="415"/>
    </row>
    <row r="2209" spans="1:10" ht="15" thickBot="1" x14ac:dyDescent="0.4">
      <c r="A2209" s="426" t="s">
        <v>415</v>
      </c>
      <c r="B2209" s="427"/>
      <c r="C2209" s="427"/>
      <c r="D2209" s="427"/>
      <c r="E2209" s="427"/>
      <c r="F2209" s="427"/>
      <c r="G2209" s="427"/>
      <c r="H2209" s="427"/>
      <c r="I2209" s="427"/>
      <c r="J2209" s="428"/>
    </row>
    <row r="2210" spans="1:10" x14ac:dyDescent="0.35">
      <c r="A2210" s="425"/>
      <c r="B2210" s="425"/>
      <c r="C2210" s="425"/>
      <c r="D2210" s="425"/>
      <c r="E2210" s="425"/>
      <c r="F2210" s="425"/>
      <c r="G2210" s="425"/>
      <c r="H2210" s="425"/>
      <c r="I2210" s="425"/>
      <c r="J2210" s="425"/>
    </row>
    <row r="2211" spans="1:10" ht="16" thickBot="1" x14ac:dyDescent="0.4">
      <c r="A2211" s="394" t="s">
        <v>185</v>
      </c>
      <c r="B2211" s="394"/>
      <c r="C2211" s="394"/>
      <c r="D2211" s="394"/>
      <c r="E2211" s="394"/>
      <c r="F2211" s="394"/>
      <c r="G2211" s="394"/>
      <c r="H2211" s="394"/>
      <c r="I2211" s="394"/>
      <c r="J2211" s="394"/>
    </row>
    <row r="2212" spans="1:10" x14ac:dyDescent="0.35">
      <c r="A2212" s="395" t="s">
        <v>601</v>
      </c>
      <c r="B2212" s="396"/>
      <c r="C2212" s="396"/>
      <c r="D2212" s="396"/>
      <c r="E2212" s="396"/>
      <c r="F2212" s="396"/>
      <c r="G2212" s="396"/>
      <c r="H2212" s="396"/>
      <c r="I2212" s="396"/>
      <c r="J2212" s="397"/>
    </row>
    <row r="2213" spans="1:10" x14ac:dyDescent="0.35">
      <c r="A2213" s="398"/>
      <c r="B2213" s="399"/>
      <c r="C2213" s="399"/>
      <c r="D2213" s="399"/>
      <c r="E2213" s="399"/>
      <c r="F2213" s="399"/>
      <c r="G2213" s="399"/>
      <c r="H2213" s="399"/>
      <c r="I2213" s="399"/>
      <c r="J2213" s="400"/>
    </row>
    <row r="2214" spans="1:10" x14ac:dyDescent="0.35">
      <c r="A2214" s="398"/>
      <c r="B2214" s="399"/>
      <c r="C2214" s="399"/>
      <c r="D2214" s="399"/>
      <c r="E2214" s="399"/>
      <c r="F2214" s="399"/>
      <c r="G2214" s="399"/>
      <c r="H2214" s="399"/>
      <c r="I2214" s="399"/>
      <c r="J2214" s="400"/>
    </row>
    <row r="2215" spans="1:10" x14ac:dyDescent="0.35">
      <c r="A2215" s="398"/>
      <c r="B2215" s="399"/>
      <c r="C2215" s="399"/>
      <c r="D2215" s="399"/>
      <c r="E2215" s="399"/>
      <c r="F2215" s="399"/>
      <c r="G2215" s="399"/>
      <c r="H2215" s="399"/>
      <c r="I2215" s="399"/>
      <c r="J2215" s="400"/>
    </row>
    <row r="2216" spans="1:10" x14ac:dyDescent="0.35">
      <c r="A2216" s="398"/>
      <c r="B2216" s="399"/>
      <c r="C2216" s="399"/>
      <c r="D2216" s="399"/>
      <c r="E2216" s="399"/>
      <c r="F2216" s="399"/>
      <c r="G2216" s="399"/>
      <c r="H2216" s="399"/>
      <c r="I2216" s="399"/>
      <c r="J2216" s="400"/>
    </row>
    <row r="2217" spans="1:10" x14ac:dyDescent="0.35">
      <c r="A2217" s="398"/>
      <c r="B2217" s="399"/>
      <c r="C2217" s="399"/>
      <c r="D2217" s="399"/>
      <c r="E2217" s="399"/>
      <c r="F2217" s="399"/>
      <c r="G2217" s="399"/>
      <c r="H2217" s="399"/>
      <c r="I2217" s="399"/>
      <c r="J2217" s="400"/>
    </row>
    <row r="2218" spans="1:10" x14ac:dyDescent="0.35">
      <c r="A2218" s="398"/>
      <c r="B2218" s="399"/>
      <c r="C2218" s="399"/>
      <c r="D2218" s="399"/>
      <c r="E2218" s="399"/>
      <c r="F2218" s="399"/>
      <c r="G2218" s="399"/>
      <c r="H2218" s="399"/>
      <c r="I2218" s="399"/>
      <c r="J2218" s="400"/>
    </row>
    <row r="2219" spans="1:10" x14ac:dyDescent="0.35">
      <c r="A2219" s="398"/>
      <c r="B2219" s="399"/>
      <c r="C2219" s="399"/>
      <c r="D2219" s="399"/>
      <c r="E2219" s="399"/>
      <c r="F2219" s="399"/>
      <c r="G2219" s="399"/>
      <c r="H2219" s="399"/>
      <c r="I2219" s="399"/>
      <c r="J2219" s="400"/>
    </row>
    <row r="2220" spans="1:10" x14ac:dyDescent="0.35">
      <c r="A2220" s="398"/>
      <c r="B2220" s="399"/>
      <c r="C2220" s="399"/>
      <c r="D2220" s="399"/>
      <c r="E2220" s="399"/>
      <c r="F2220" s="399"/>
      <c r="G2220" s="399"/>
      <c r="H2220" s="399"/>
      <c r="I2220" s="399"/>
      <c r="J2220" s="400"/>
    </row>
    <row r="2221" spans="1:10" x14ac:dyDescent="0.35">
      <c r="A2221" s="398"/>
      <c r="B2221" s="399"/>
      <c r="C2221" s="399"/>
      <c r="D2221" s="399"/>
      <c r="E2221" s="399"/>
      <c r="F2221" s="399"/>
      <c r="G2221" s="399"/>
      <c r="H2221" s="399"/>
      <c r="I2221" s="399"/>
      <c r="J2221" s="400"/>
    </row>
    <row r="2222" spans="1:10" x14ac:dyDescent="0.35">
      <c r="A2222" s="398"/>
      <c r="B2222" s="399"/>
      <c r="C2222" s="399"/>
      <c r="D2222" s="399"/>
      <c r="E2222" s="399"/>
      <c r="F2222" s="399"/>
      <c r="G2222" s="399"/>
      <c r="H2222" s="399"/>
      <c r="I2222" s="399"/>
      <c r="J2222" s="400"/>
    </row>
    <row r="2223" spans="1:10" ht="15" thickBot="1" x14ac:dyDescent="0.4">
      <c r="A2223" s="401"/>
      <c r="B2223" s="402"/>
      <c r="C2223" s="402"/>
      <c r="D2223" s="402"/>
      <c r="E2223" s="402"/>
      <c r="F2223" s="402"/>
      <c r="G2223" s="402"/>
      <c r="H2223" s="402"/>
      <c r="I2223" s="402"/>
      <c r="J2223" s="403"/>
    </row>
    <row r="2225" spans="1:10" ht="18.5" x14ac:dyDescent="0.45">
      <c r="A2225" s="404" t="s">
        <v>560</v>
      </c>
      <c r="B2225" s="404"/>
      <c r="C2225" s="404"/>
      <c r="D2225" s="404"/>
      <c r="E2225" s="404"/>
      <c r="F2225" s="404"/>
      <c r="G2225" s="404"/>
      <c r="H2225" s="404"/>
      <c r="I2225" s="404"/>
      <c r="J2225" s="404"/>
    </row>
    <row r="2226" spans="1:10" ht="15" thickBot="1" x14ac:dyDescent="0.4">
      <c r="A2226" s="405"/>
      <c r="B2226" s="405"/>
      <c r="C2226" s="405"/>
      <c r="D2226" s="405"/>
      <c r="E2226" s="405"/>
      <c r="F2226" s="405"/>
      <c r="G2226" s="405"/>
      <c r="H2226" s="405"/>
      <c r="I2226" s="405"/>
      <c r="J2226" s="405"/>
    </row>
    <row r="2227" spans="1:10" ht="16" thickBot="1" x14ac:dyDescent="0.4">
      <c r="A2227" s="406" t="s">
        <v>183</v>
      </c>
      <c r="B2227" s="406"/>
      <c r="C2227" s="407"/>
      <c r="D2227" s="408"/>
      <c r="E2227" s="408"/>
      <c r="F2227" s="408"/>
      <c r="G2227" s="408"/>
      <c r="H2227" s="408"/>
      <c r="I2227" s="408"/>
      <c r="J2227" s="409"/>
    </row>
    <row r="2228" spans="1:10" ht="15" thickBot="1" x14ac:dyDescent="0.4">
      <c r="A2228" s="410"/>
      <c r="B2228" s="410"/>
      <c r="C2228" s="410"/>
      <c r="D2228" s="410"/>
      <c r="E2228" s="410"/>
      <c r="F2228" s="410"/>
      <c r="G2228" s="410"/>
      <c r="H2228" s="410"/>
      <c r="I2228" s="410"/>
      <c r="J2228" s="410"/>
    </row>
    <row r="2229" spans="1:10" ht="15" thickBot="1" x14ac:dyDescent="0.4">
      <c r="A2229" s="411" t="s">
        <v>68</v>
      </c>
      <c r="B2229" s="411"/>
      <c r="C2229" s="412"/>
      <c r="D2229" s="183" t="s">
        <v>48</v>
      </c>
      <c r="F2229" s="413" t="s">
        <v>69</v>
      </c>
      <c r="G2229" s="413"/>
      <c r="H2229" s="414"/>
      <c r="I2229" s="183" t="s">
        <v>49</v>
      </c>
    </row>
    <row r="2230" spans="1:10" x14ac:dyDescent="0.35">
      <c r="A2230" s="410"/>
      <c r="B2230" s="410"/>
      <c r="C2230" s="410"/>
      <c r="D2230" s="410"/>
      <c r="E2230" s="410"/>
      <c r="F2230" s="410"/>
      <c r="G2230" s="410"/>
      <c r="H2230" s="410"/>
      <c r="I2230" s="410"/>
      <c r="J2230" s="410"/>
    </row>
    <row r="2231" spans="1:10" ht="16" thickBot="1" x14ac:dyDescent="0.4">
      <c r="A2231" s="415" t="s">
        <v>184</v>
      </c>
      <c r="B2231" s="415"/>
      <c r="C2231" s="415"/>
      <c r="D2231" s="415"/>
      <c r="E2231" s="415"/>
      <c r="F2231" s="415"/>
      <c r="G2231" s="415"/>
      <c r="H2231" s="415"/>
      <c r="I2231" s="415"/>
      <c r="J2231" s="415"/>
    </row>
    <row r="2232" spans="1:10" x14ac:dyDescent="0.35">
      <c r="A2232" s="416"/>
      <c r="B2232" s="417"/>
      <c r="C2232" s="417"/>
      <c r="D2232" s="417"/>
      <c r="E2232" s="417"/>
      <c r="F2232" s="417"/>
      <c r="G2232" s="417"/>
      <c r="H2232" s="417"/>
      <c r="I2232" s="417"/>
      <c r="J2232" s="418"/>
    </row>
    <row r="2233" spans="1:10" x14ac:dyDescent="0.35">
      <c r="A2233" s="419"/>
      <c r="B2233" s="420"/>
      <c r="C2233" s="420"/>
      <c r="D2233" s="420"/>
      <c r="E2233" s="420"/>
      <c r="F2233" s="420"/>
      <c r="G2233" s="420"/>
      <c r="H2233" s="420"/>
      <c r="I2233" s="420"/>
      <c r="J2233" s="421"/>
    </row>
    <row r="2234" spans="1:10" x14ac:dyDescent="0.35">
      <c r="A2234" s="419"/>
      <c r="B2234" s="420"/>
      <c r="C2234" s="420"/>
      <c r="D2234" s="420"/>
      <c r="E2234" s="420"/>
      <c r="F2234" s="420"/>
      <c r="G2234" s="420"/>
      <c r="H2234" s="420"/>
      <c r="I2234" s="420"/>
      <c r="J2234" s="421"/>
    </row>
    <row r="2235" spans="1:10" x14ac:dyDescent="0.35">
      <c r="A2235" s="419"/>
      <c r="B2235" s="420"/>
      <c r="C2235" s="420"/>
      <c r="D2235" s="420"/>
      <c r="E2235" s="420"/>
      <c r="F2235" s="420"/>
      <c r="G2235" s="420"/>
      <c r="H2235" s="420"/>
      <c r="I2235" s="420"/>
      <c r="J2235" s="421"/>
    </row>
    <row r="2236" spans="1:10" x14ac:dyDescent="0.35">
      <c r="A2236" s="419"/>
      <c r="B2236" s="420"/>
      <c r="C2236" s="420"/>
      <c r="D2236" s="420"/>
      <c r="E2236" s="420"/>
      <c r="F2236" s="420"/>
      <c r="G2236" s="420"/>
      <c r="H2236" s="420"/>
      <c r="I2236" s="420"/>
      <c r="J2236" s="421"/>
    </row>
    <row r="2237" spans="1:10" x14ac:dyDescent="0.35">
      <c r="A2237" s="419"/>
      <c r="B2237" s="420"/>
      <c r="C2237" s="420"/>
      <c r="D2237" s="420"/>
      <c r="E2237" s="420"/>
      <c r="F2237" s="420"/>
      <c r="G2237" s="420"/>
      <c r="H2237" s="420"/>
      <c r="I2237" s="420"/>
      <c r="J2237" s="421"/>
    </row>
    <row r="2238" spans="1:10" x14ac:dyDescent="0.35">
      <c r="A2238" s="419"/>
      <c r="B2238" s="420"/>
      <c r="C2238" s="420"/>
      <c r="D2238" s="420"/>
      <c r="E2238" s="420"/>
      <c r="F2238" s="420"/>
      <c r="G2238" s="420"/>
      <c r="H2238" s="420"/>
      <c r="I2238" s="420"/>
      <c r="J2238" s="421"/>
    </row>
    <row r="2239" spans="1:10" x14ac:dyDescent="0.35">
      <c r="A2239" s="419"/>
      <c r="B2239" s="420"/>
      <c r="C2239" s="420"/>
      <c r="D2239" s="420"/>
      <c r="E2239" s="420"/>
      <c r="F2239" s="420"/>
      <c r="G2239" s="420"/>
      <c r="H2239" s="420"/>
      <c r="I2239" s="420"/>
      <c r="J2239" s="421"/>
    </row>
    <row r="2240" spans="1:10" x14ac:dyDescent="0.35">
      <c r="A2240" s="419"/>
      <c r="B2240" s="420"/>
      <c r="C2240" s="420"/>
      <c r="D2240" s="420"/>
      <c r="E2240" s="420"/>
      <c r="F2240" s="420"/>
      <c r="G2240" s="420"/>
      <c r="H2240" s="420"/>
      <c r="I2240" s="420"/>
      <c r="J2240" s="421"/>
    </row>
    <row r="2241" spans="1:10" ht="15" thickBot="1" x14ac:dyDescent="0.4">
      <c r="A2241" s="422"/>
      <c r="B2241" s="423"/>
      <c r="C2241" s="423"/>
      <c r="D2241" s="423"/>
      <c r="E2241" s="423"/>
      <c r="F2241" s="423"/>
      <c r="G2241" s="423"/>
      <c r="H2241" s="423"/>
      <c r="I2241" s="423"/>
      <c r="J2241" s="424"/>
    </row>
    <row r="2242" spans="1:10" x14ac:dyDescent="0.35">
      <c r="A2242" s="425"/>
      <c r="B2242" s="425"/>
      <c r="C2242" s="425"/>
      <c r="D2242" s="425"/>
      <c r="E2242" s="425"/>
      <c r="F2242" s="425"/>
      <c r="G2242" s="425"/>
      <c r="H2242" s="425"/>
      <c r="I2242" s="425"/>
      <c r="J2242" s="425"/>
    </row>
    <row r="2243" spans="1:10" ht="16" thickBot="1" x14ac:dyDescent="0.4">
      <c r="A2243" s="415" t="s">
        <v>29</v>
      </c>
      <c r="B2243" s="415"/>
      <c r="C2243" s="415"/>
      <c r="D2243" s="415"/>
      <c r="E2243" s="415"/>
      <c r="F2243" s="415"/>
      <c r="G2243" s="415"/>
      <c r="H2243" s="415"/>
      <c r="I2243" s="415"/>
      <c r="J2243" s="415"/>
    </row>
    <row r="2244" spans="1:10" x14ac:dyDescent="0.35">
      <c r="A2244" s="416"/>
      <c r="B2244" s="417"/>
      <c r="C2244" s="417"/>
      <c r="D2244" s="417"/>
      <c r="E2244" s="417"/>
      <c r="F2244" s="417"/>
      <c r="G2244" s="417"/>
      <c r="H2244" s="417"/>
      <c r="I2244" s="417"/>
      <c r="J2244" s="418"/>
    </row>
    <row r="2245" spans="1:10" x14ac:dyDescent="0.35">
      <c r="A2245" s="419"/>
      <c r="B2245" s="420"/>
      <c r="C2245" s="420"/>
      <c r="D2245" s="420"/>
      <c r="E2245" s="420"/>
      <c r="F2245" s="420"/>
      <c r="G2245" s="420"/>
      <c r="H2245" s="420"/>
      <c r="I2245" s="420"/>
      <c r="J2245" s="421"/>
    </row>
    <row r="2246" spans="1:10" x14ac:dyDescent="0.35">
      <c r="A2246" s="419"/>
      <c r="B2246" s="420"/>
      <c r="C2246" s="420"/>
      <c r="D2246" s="420"/>
      <c r="E2246" s="420"/>
      <c r="F2246" s="420"/>
      <c r="G2246" s="420"/>
      <c r="H2246" s="420"/>
      <c r="I2246" s="420"/>
      <c r="J2246" s="421"/>
    </row>
    <row r="2247" spans="1:10" x14ac:dyDescent="0.35">
      <c r="A2247" s="419"/>
      <c r="B2247" s="420"/>
      <c r="C2247" s="420"/>
      <c r="D2247" s="420"/>
      <c r="E2247" s="420"/>
      <c r="F2247" s="420"/>
      <c r="G2247" s="420"/>
      <c r="H2247" s="420"/>
      <c r="I2247" s="420"/>
      <c r="J2247" s="421"/>
    </row>
    <row r="2248" spans="1:10" ht="15" thickBot="1" x14ac:dyDescent="0.4">
      <c r="A2248" s="422"/>
      <c r="B2248" s="423"/>
      <c r="C2248" s="423"/>
      <c r="D2248" s="423"/>
      <c r="E2248" s="423"/>
      <c r="F2248" s="423"/>
      <c r="G2248" s="423"/>
      <c r="H2248" s="423"/>
      <c r="I2248" s="423"/>
      <c r="J2248" s="424"/>
    </row>
    <row r="2249" spans="1:10" x14ac:dyDescent="0.35">
      <c r="A2249" s="425"/>
      <c r="B2249" s="425"/>
      <c r="C2249" s="425"/>
      <c r="D2249" s="425"/>
      <c r="E2249" s="425"/>
      <c r="F2249" s="425"/>
      <c r="G2249" s="425"/>
      <c r="H2249" s="425"/>
      <c r="I2249" s="425"/>
      <c r="J2249" s="425"/>
    </row>
    <row r="2250" spans="1:10" ht="16" thickBot="1" x14ac:dyDescent="0.4">
      <c r="A2250" s="415" t="s">
        <v>27</v>
      </c>
      <c r="B2250" s="415"/>
      <c r="C2250" s="415"/>
      <c r="D2250" s="415"/>
      <c r="E2250" s="415"/>
      <c r="F2250" s="415"/>
      <c r="G2250" s="415"/>
      <c r="H2250" s="415"/>
      <c r="I2250" s="415"/>
      <c r="J2250" s="415"/>
    </row>
    <row r="2251" spans="1:10" ht="15" thickBot="1" x14ac:dyDescent="0.4">
      <c r="A2251" s="426"/>
      <c r="B2251" s="427"/>
      <c r="C2251" s="427"/>
      <c r="D2251" s="427"/>
      <c r="E2251" s="427"/>
      <c r="F2251" s="427"/>
      <c r="G2251" s="427"/>
      <c r="H2251" s="427"/>
      <c r="I2251" s="427"/>
      <c r="J2251" s="428"/>
    </row>
    <row r="2252" spans="1:10" x14ac:dyDescent="0.35">
      <c r="A2252" s="425"/>
      <c r="B2252" s="425"/>
      <c r="C2252" s="425"/>
      <c r="D2252" s="425"/>
      <c r="E2252" s="425"/>
      <c r="F2252" s="425"/>
      <c r="G2252" s="425"/>
      <c r="H2252" s="425"/>
      <c r="I2252" s="425"/>
      <c r="J2252" s="425"/>
    </row>
    <row r="2253" spans="1:10" ht="16" thickBot="1" x14ac:dyDescent="0.4">
      <c r="A2253" s="394" t="s">
        <v>185</v>
      </c>
      <c r="B2253" s="394"/>
      <c r="C2253" s="394"/>
      <c r="D2253" s="394"/>
      <c r="E2253" s="394"/>
      <c r="F2253" s="394"/>
      <c r="G2253" s="394"/>
      <c r="H2253" s="394"/>
      <c r="I2253" s="394"/>
      <c r="J2253" s="394"/>
    </row>
    <row r="2254" spans="1:10" x14ac:dyDescent="0.35">
      <c r="A2254" s="395"/>
      <c r="B2254" s="396"/>
      <c r="C2254" s="396"/>
      <c r="D2254" s="396"/>
      <c r="E2254" s="396"/>
      <c r="F2254" s="396"/>
      <c r="G2254" s="396"/>
      <c r="H2254" s="396"/>
      <c r="I2254" s="396"/>
      <c r="J2254" s="397"/>
    </row>
    <row r="2255" spans="1:10" x14ac:dyDescent="0.35">
      <c r="A2255" s="398"/>
      <c r="B2255" s="399"/>
      <c r="C2255" s="399"/>
      <c r="D2255" s="399"/>
      <c r="E2255" s="399"/>
      <c r="F2255" s="399"/>
      <c r="G2255" s="399"/>
      <c r="H2255" s="399"/>
      <c r="I2255" s="399"/>
      <c r="J2255" s="400"/>
    </row>
    <row r="2256" spans="1:10" x14ac:dyDescent="0.35">
      <c r="A2256" s="398"/>
      <c r="B2256" s="399"/>
      <c r="C2256" s="399"/>
      <c r="D2256" s="399"/>
      <c r="E2256" s="399"/>
      <c r="F2256" s="399"/>
      <c r="G2256" s="399"/>
      <c r="H2256" s="399"/>
      <c r="I2256" s="399"/>
      <c r="J2256" s="400"/>
    </row>
    <row r="2257" spans="1:10" x14ac:dyDescent="0.35">
      <c r="A2257" s="398"/>
      <c r="B2257" s="399"/>
      <c r="C2257" s="399"/>
      <c r="D2257" s="399"/>
      <c r="E2257" s="399"/>
      <c r="F2257" s="399"/>
      <c r="G2257" s="399"/>
      <c r="H2257" s="399"/>
      <c r="I2257" s="399"/>
      <c r="J2257" s="400"/>
    </row>
    <row r="2258" spans="1:10" x14ac:dyDescent="0.35">
      <c r="A2258" s="398"/>
      <c r="B2258" s="399"/>
      <c r="C2258" s="399"/>
      <c r="D2258" s="399"/>
      <c r="E2258" s="399"/>
      <c r="F2258" s="399"/>
      <c r="G2258" s="399"/>
      <c r="H2258" s="399"/>
      <c r="I2258" s="399"/>
      <c r="J2258" s="400"/>
    </row>
    <row r="2259" spans="1:10" x14ac:dyDescent="0.35">
      <c r="A2259" s="398"/>
      <c r="B2259" s="399"/>
      <c r="C2259" s="399"/>
      <c r="D2259" s="399"/>
      <c r="E2259" s="399"/>
      <c r="F2259" s="399"/>
      <c r="G2259" s="399"/>
      <c r="H2259" s="399"/>
      <c r="I2259" s="399"/>
      <c r="J2259" s="400"/>
    </row>
    <row r="2260" spans="1:10" x14ac:dyDescent="0.35">
      <c r="A2260" s="398"/>
      <c r="B2260" s="399"/>
      <c r="C2260" s="399"/>
      <c r="D2260" s="399"/>
      <c r="E2260" s="399"/>
      <c r="F2260" s="399"/>
      <c r="G2260" s="399"/>
      <c r="H2260" s="399"/>
      <c r="I2260" s="399"/>
      <c r="J2260" s="400"/>
    </row>
    <row r="2261" spans="1:10" x14ac:dyDescent="0.35">
      <c r="A2261" s="398"/>
      <c r="B2261" s="399"/>
      <c r="C2261" s="399"/>
      <c r="D2261" s="399"/>
      <c r="E2261" s="399"/>
      <c r="F2261" s="399"/>
      <c r="G2261" s="399"/>
      <c r="H2261" s="399"/>
      <c r="I2261" s="399"/>
      <c r="J2261" s="400"/>
    </row>
    <row r="2262" spans="1:10" x14ac:dyDescent="0.35">
      <c r="A2262" s="398"/>
      <c r="B2262" s="399"/>
      <c r="C2262" s="399"/>
      <c r="D2262" s="399"/>
      <c r="E2262" s="399"/>
      <c r="F2262" s="399"/>
      <c r="G2262" s="399"/>
      <c r="H2262" s="399"/>
      <c r="I2262" s="399"/>
      <c r="J2262" s="400"/>
    </row>
    <row r="2263" spans="1:10" x14ac:dyDescent="0.35">
      <c r="A2263" s="398"/>
      <c r="B2263" s="399"/>
      <c r="C2263" s="399"/>
      <c r="D2263" s="399"/>
      <c r="E2263" s="399"/>
      <c r="F2263" s="399"/>
      <c r="G2263" s="399"/>
      <c r="H2263" s="399"/>
      <c r="I2263" s="399"/>
      <c r="J2263" s="400"/>
    </row>
    <row r="2264" spans="1:10" x14ac:dyDescent="0.35">
      <c r="A2264" s="398"/>
      <c r="B2264" s="399"/>
      <c r="C2264" s="399"/>
      <c r="D2264" s="399"/>
      <c r="E2264" s="399"/>
      <c r="F2264" s="399"/>
      <c r="G2264" s="399"/>
      <c r="H2264" s="399"/>
      <c r="I2264" s="399"/>
      <c r="J2264" s="400"/>
    </row>
    <row r="2265" spans="1:10" ht="15" thickBot="1" x14ac:dyDescent="0.4">
      <c r="A2265" s="401"/>
      <c r="B2265" s="402"/>
      <c r="C2265" s="402"/>
      <c r="D2265" s="402"/>
      <c r="E2265" s="402"/>
      <c r="F2265" s="402"/>
      <c r="G2265" s="402"/>
      <c r="H2265" s="402"/>
      <c r="I2265" s="402"/>
      <c r="J2265" s="403"/>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7" right="0.7" top="0.75" bottom="0.75" header="0.3" footer="0.3"/>
      <pageSetup orientation="portrait" r:id="rId1"/>
    </customSheetView>
  </customSheetViews>
  <mergeCells count="1062">
    <mergeCell ref="A2169:J2169"/>
    <mergeCell ref="A2170:J2181"/>
    <mergeCell ref="A2141:J2141"/>
    <mergeCell ref="A2142:J2142"/>
    <mergeCell ref="A2143:B2143"/>
    <mergeCell ref="C2143:J2143"/>
    <mergeCell ref="A2144:J2144"/>
    <mergeCell ref="A2145:C2145"/>
    <mergeCell ref="F2145:H2145"/>
    <mergeCell ref="A2146:J2146"/>
    <mergeCell ref="A2147:J2147"/>
    <mergeCell ref="A2148:J2157"/>
    <mergeCell ref="A2158:J2158"/>
    <mergeCell ref="A2159:J2159"/>
    <mergeCell ref="A2160:J2164"/>
    <mergeCell ref="A2165:J2165"/>
    <mergeCell ref="A2166:J2166"/>
    <mergeCell ref="A2167:J2167"/>
    <mergeCell ref="A2168:J2168"/>
    <mergeCell ref="A2126:J2126"/>
    <mergeCell ref="A2127:J2127"/>
    <mergeCell ref="A2128:J2139"/>
    <mergeCell ref="A2104:J2104"/>
    <mergeCell ref="A2105:J2105"/>
    <mergeCell ref="A2106:J2115"/>
    <mergeCell ref="A2116:J2116"/>
    <mergeCell ref="A2117:J2117"/>
    <mergeCell ref="A2118:J2122"/>
    <mergeCell ref="A2123:J2123"/>
    <mergeCell ref="A2124:J2124"/>
    <mergeCell ref="A2125:J2125"/>
    <mergeCell ref="A2084:J2084"/>
    <mergeCell ref="A2085:J2096"/>
    <mergeCell ref="A2099:J2099"/>
    <mergeCell ref="A2100:J2100"/>
    <mergeCell ref="A2101:B2101"/>
    <mergeCell ref="C2101:J2101"/>
    <mergeCell ref="A2102:J2102"/>
    <mergeCell ref="A2103:C2103"/>
    <mergeCell ref="F2103:H2103"/>
    <mergeCell ref="A2062:J2062"/>
    <mergeCell ref="A2063:J2072"/>
    <mergeCell ref="A2073:J2073"/>
    <mergeCell ref="A2074:J2074"/>
    <mergeCell ref="A2075:J2079"/>
    <mergeCell ref="A2080:J2080"/>
    <mergeCell ref="A2081:J2081"/>
    <mergeCell ref="A2082:J2082"/>
    <mergeCell ref="A2083:J2083"/>
    <mergeCell ref="A2042:J2053"/>
    <mergeCell ref="A2056:J2056"/>
    <mergeCell ref="A2057:J2057"/>
    <mergeCell ref="A2058:B2058"/>
    <mergeCell ref="C2058:J2058"/>
    <mergeCell ref="A2059:J2059"/>
    <mergeCell ref="A2060:C2060"/>
    <mergeCell ref="F2060:H2060"/>
    <mergeCell ref="A2061:J2061"/>
    <mergeCell ref="A2020:J2029"/>
    <mergeCell ref="A2030:J2030"/>
    <mergeCell ref="A2031:J2031"/>
    <mergeCell ref="A2032:J2036"/>
    <mergeCell ref="A2037:J2037"/>
    <mergeCell ref="A2038:J2038"/>
    <mergeCell ref="A2039:J2039"/>
    <mergeCell ref="A2040:J2040"/>
    <mergeCell ref="A2041:J2041"/>
    <mergeCell ref="A2013:J2013"/>
    <mergeCell ref="A2014:J2014"/>
    <mergeCell ref="A2015:B2015"/>
    <mergeCell ref="C2015:J2015"/>
    <mergeCell ref="A2016:J2016"/>
    <mergeCell ref="A2017:C2017"/>
    <mergeCell ref="F2017:H2017"/>
    <mergeCell ref="A2018:J2018"/>
    <mergeCell ref="A2019:J2019"/>
    <mergeCell ref="A1998:J1998"/>
    <mergeCell ref="A1999:J1999"/>
    <mergeCell ref="A2000:J2011"/>
    <mergeCell ref="A1976:J1976"/>
    <mergeCell ref="A1977:J1977"/>
    <mergeCell ref="A1978:J1987"/>
    <mergeCell ref="A1988:J1988"/>
    <mergeCell ref="A1989:J1989"/>
    <mergeCell ref="A1990:J1994"/>
    <mergeCell ref="A1995:J1995"/>
    <mergeCell ref="A1996:J1996"/>
    <mergeCell ref="A1997:J1997"/>
    <mergeCell ref="A1956:J1956"/>
    <mergeCell ref="A1957:J1957"/>
    <mergeCell ref="A1958:J1969"/>
    <mergeCell ref="A1971:J1971"/>
    <mergeCell ref="A1972:J1972"/>
    <mergeCell ref="A1973:B1973"/>
    <mergeCell ref="C1973:J1973"/>
    <mergeCell ref="A1974:J1974"/>
    <mergeCell ref="A1975:C1975"/>
    <mergeCell ref="F1975:H1975"/>
    <mergeCell ref="A1934:J1934"/>
    <mergeCell ref="A1935:J1935"/>
    <mergeCell ref="A1936:J1945"/>
    <mergeCell ref="A1946:J1946"/>
    <mergeCell ref="A1947:J1947"/>
    <mergeCell ref="A1948:J1952"/>
    <mergeCell ref="A1953:J1953"/>
    <mergeCell ref="A1954:J1954"/>
    <mergeCell ref="A1955:J1955"/>
    <mergeCell ref="A1914:J1914"/>
    <mergeCell ref="A1915:J1915"/>
    <mergeCell ref="A1916:J1927"/>
    <mergeCell ref="A1929:J1929"/>
    <mergeCell ref="A1930:J1930"/>
    <mergeCell ref="A1931:B1931"/>
    <mergeCell ref="C1931:J1931"/>
    <mergeCell ref="A1932:J1932"/>
    <mergeCell ref="A1933:C1933"/>
    <mergeCell ref="F1933:H1933"/>
    <mergeCell ref="A1892:J1892"/>
    <mergeCell ref="A1893:J1893"/>
    <mergeCell ref="A1894:J1903"/>
    <mergeCell ref="A1904:J1904"/>
    <mergeCell ref="A1905:J1905"/>
    <mergeCell ref="A1906:J1910"/>
    <mergeCell ref="A1911:J1911"/>
    <mergeCell ref="A1912:J1912"/>
    <mergeCell ref="A1913:J1913"/>
    <mergeCell ref="A1872:J1872"/>
    <mergeCell ref="A1873:J1873"/>
    <mergeCell ref="A1874:J1885"/>
    <mergeCell ref="A1887:J1887"/>
    <mergeCell ref="A1888:J1888"/>
    <mergeCell ref="A1889:B1889"/>
    <mergeCell ref="C1889:J1889"/>
    <mergeCell ref="A1890:J1890"/>
    <mergeCell ref="A1891:C1891"/>
    <mergeCell ref="F1891:H1891"/>
    <mergeCell ref="A1850:J1850"/>
    <mergeCell ref="A1851:J1851"/>
    <mergeCell ref="A1852:J1861"/>
    <mergeCell ref="A1862:J1862"/>
    <mergeCell ref="A1863:J1863"/>
    <mergeCell ref="A1864:J1868"/>
    <mergeCell ref="A1869:J1869"/>
    <mergeCell ref="A1870:J1870"/>
    <mergeCell ref="A1871:J1871"/>
    <mergeCell ref="A1830:J1830"/>
    <mergeCell ref="A1831:J1831"/>
    <mergeCell ref="A1832:J1843"/>
    <mergeCell ref="A1845:J1845"/>
    <mergeCell ref="A1846:J1846"/>
    <mergeCell ref="A1847:B1847"/>
    <mergeCell ref="C1847:J1847"/>
    <mergeCell ref="A1848:J1848"/>
    <mergeCell ref="A1849:C1849"/>
    <mergeCell ref="F1849:H1849"/>
    <mergeCell ref="A1808:J1808"/>
    <mergeCell ref="A1809:J1809"/>
    <mergeCell ref="A1810:J1819"/>
    <mergeCell ref="A1820:J1820"/>
    <mergeCell ref="A1821:J1821"/>
    <mergeCell ref="A1822:J1826"/>
    <mergeCell ref="A1827:J1827"/>
    <mergeCell ref="A1828:J1828"/>
    <mergeCell ref="A1829:J1829"/>
    <mergeCell ref="A1789:J1789"/>
    <mergeCell ref="A1790:J1801"/>
    <mergeCell ref="A1803:J1803"/>
    <mergeCell ref="A1804:J1804"/>
    <mergeCell ref="A1805:B1805"/>
    <mergeCell ref="C1805:J1805"/>
    <mergeCell ref="A1806:J1806"/>
    <mergeCell ref="A1807:C1807"/>
    <mergeCell ref="F1807:H1807"/>
    <mergeCell ref="A1767:J1767"/>
    <mergeCell ref="A1768:J1777"/>
    <mergeCell ref="A1778:J1778"/>
    <mergeCell ref="A1779:J1779"/>
    <mergeCell ref="A1780:J1784"/>
    <mergeCell ref="A1785:J1785"/>
    <mergeCell ref="A1786:J1786"/>
    <mergeCell ref="A1787:J1787"/>
    <mergeCell ref="A1788:J1788"/>
    <mergeCell ref="A1748:J1759"/>
    <mergeCell ref="A1761:J1761"/>
    <mergeCell ref="A1762:J1762"/>
    <mergeCell ref="A1763:B1763"/>
    <mergeCell ref="C1763:J1763"/>
    <mergeCell ref="A1764:J1764"/>
    <mergeCell ref="A1765:C1765"/>
    <mergeCell ref="F1765:H1765"/>
    <mergeCell ref="A1766:J1766"/>
    <mergeCell ref="A1726:J1735"/>
    <mergeCell ref="A1736:J1736"/>
    <mergeCell ref="A1737:J1737"/>
    <mergeCell ref="A1738:J1742"/>
    <mergeCell ref="A1743:J1743"/>
    <mergeCell ref="A1744:J1744"/>
    <mergeCell ref="A1745:J1745"/>
    <mergeCell ref="A1746:J1746"/>
    <mergeCell ref="A1747:J1747"/>
    <mergeCell ref="A1719:J1719"/>
    <mergeCell ref="A1720:J1720"/>
    <mergeCell ref="A1721:B1721"/>
    <mergeCell ref="C1721:J1721"/>
    <mergeCell ref="A1722:J1722"/>
    <mergeCell ref="A1723:C1723"/>
    <mergeCell ref="F1723:H1723"/>
    <mergeCell ref="A1724:J1724"/>
    <mergeCell ref="A1725:J1725"/>
    <mergeCell ref="A1704:J1704"/>
    <mergeCell ref="A1705:J1705"/>
    <mergeCell ref="A1706:J1717"/>
    <mergeCell ref="A1682:J1682"/>
    <mergeCell ref="A1683:J1683"/>
    <mergeCell ref="A1684:J1693"/>
    <mergeCell ref="A1694:J1694"/>
    <mergeCell ref="A1695:J1695"/>
    <mergeCell ref="A1696:J1700"/>
    <mergeCell ref="A1701:J1701"/>
    <mergeCell ref="A1702:J1702"/>
    <mergeCell ref="A1703:J1703"/>
    <mergeCell ref="A1663:J1663"/>
    <mergeCell ref="A1664:J1664"/>
    <mergeCell ref="A1665:J1676"/>
    <mergeCell ref="A1677:J1677"/>
    <mergeCell ref="A1678:J1678"/>
    <mergeCell ref="A1679:B1679"/>
    <mergeCell ref="C1679:J1679"/>
    <mergeCell ref="A1680:J1680"/>
    <mergeCell ref="A1681:C1681"/>
    <mergeCell ref="F1681:H1681"/>
    <mergeCell ref="A1641:J1641"/>
    <mergeCell ref="A1642:J1642"/>
    <mergeCell ref="A1643:J1652"/>
    <mergeCell ref="A1653:J1653"/>
    <mergeCell ref="A1654:J1654"/>
    <mergeCell ref="A1655:J1659"/>
    <mergeCell ref="A1660:J1660"/>
    <mergeCell ref="A1661:J1661"/>
    <mergeCell ref="A1662:J1662"/>
    <mergeCell ref="A1623:J1623"/>
    <mergeCell ref="A1624:J1635"/>
    <mergeCell ref="A1636:J1636"/>
    <mergeCell ref="A1637:J1637"/>
    <mergeCell ref="A1638:B1638"/>
    <mergeCell ref="C1638:J1638"/>
    <mergeCell ref="A1639:J1639"/>
    <mergeCell ref="A1640:C1640"/>
    <mergeCell ref="F1640:H1640"/>
    <mergeCell ref="A1601:J1601"/>
    <mergeCell ref="A1602:J1611"/>
    <mergeCell ref="A1612:J1612"/>
    <mergeCell ref="A1613:J1613"/>
    <mergeCell ref="A1614:J1618"/>
    <mergeCell ref="A1619:J1619"/>
    <mergeCell ref="A1620:J1620"/>
    <mergeCell ref="A1621:J1621"/>
    <mergeCell ref="A1622:J1622"/>
    <mergeCell ref="A1583:J1594"/>
    <mergeCell ref="A1595:J1595"/>
    <mergeCell ref="A1596:J1596"/>
    <mergeCell ref="A1597:B1597"/>
    <mergeCell ref="C1597:J1597"/>
    <mergeCell ref="A1598:J1598"/>
    <mergeCell ref="A1599:C1599"/>
    <mergeCell ref="F1599:H1599"/>
    <mergeCell ref="A1600:J1600"/>
    <mergeCell ref="A1561:J1570"/>
    <mergeCell ref="A1571:J1571"/>
    <mergeCell ref="A1572:J1572"/>
    <mergeCell ref="A1573:J1577"/>
    <mergeCell ref="A1578:J1578"/>
    <mergeCell ref="A1579:J1579"/>
    <mergeCell ref="A1580:J1580"/>
    <mergeCell ref="A1581:J1581"/>
    <mergeCell ref="A1582:J1582"/>
    <mergeCell ref="A1554:J1554"/>
    <mergeCell ref="A1555:J1555"/>
    <mergeCell ref="A1556:B1556"/>
    <mergeCell ref="C1556:J1556"/>
    <mergeCell ref="A1557:J1557"/>
    <mergeCell ref="A1558:C1558"/>
    <mergeCell ref="F1558:H1558"/>
    <mergeCell ref="A1559:J1559"/>
    <mergeCell ref="A1560:J1560"/>
    <mergeCell ref="A1540:J1540"/>
    <mergeCell ref="A1541:J1541"/>
    <mergeCell ref="A1542:J1553"/>
    <mergeCell ref="A1518:J1518"/>
    <mergeCell ref="A1519:J1519"/>
    <mergeCell ref="A1520:J1529"/>
    <mergeCell ref="A1530:J1530"/>
    <mergeCell ref="A1531:J1531"/>
    <mergeCell ref="A1532:J1536"/>
    <mergeCell ref="A1537:J1537"/>
    <mergeCell ref="A1538:J1538"/>
    <mergeCell ref="A1539:J1539"/>
    <mergeCell ref="A1500:J1511"/>
    <mergeCell ref="A1512:J1512"/>
    <mergeCell ref="A1513:J1513"/>
    <mergeCell ref="A1514:J1514"/>
    <mergeCell ref="A1515:B1515"/>
    <mergeCell ref="C1515:J1515"/>
    <mergeCell ref="A1516:J1516"/>
    <mergeCell ref="A1517:C1517"/>
    <mergeCell ref="F1517:H1517"/>
    <mergeCell ref="A1478:J1487"/>
    <mergeCell ref="A1488:J1488"/>
    <mergeCell ref="A1489:J1489"/>
    <mergeCell ref="A1490:J1494"/>
    <mergeCell ref="A1495:J1495"/>
    <mergeCell ref="A1496:J1496"/>
    <mergeCell ref="A1497:J1497"/>
    <mergeCell ref="A1498:J1498"/>
    <mergeCell ref="A1499:J1499"/>
    <mergeCell ref="A1471:J1471"/>
    <mergeCell ref="A1472:J1472"/>
    <mergeCell ref="A1473:B1473"/>
    <mergeCell ref="C1473:J1473"/>
    <mergeCell ref="A1474:J1474"/>
    <mergeCell ref="A1475:C1475"/>
    <mergeCell ref="F1475:H1475"/>
    <mergeCell ref="A1476:J1476"/>
    <mergeCell ref="A1477:J1477"/>
    <mergeCell ref="A1447:J1447"/>
    <mergeCell ref="A1448:J1452"/>
    <mergeCell ref="A1453:J1453"/>
    <mergeCell ref="A1454:J1454"/>
    <mergeCell ref="A1455:J1455"/>
    <mergeCell ref="A1456:J1456"/>
    <mergeCell ref="A1457:J1457"/>
    <mergeCell ref="A1458:J1469"/>
    <mergeCell ref="A1470:J1470"/>
    <mergeCell ref="A1431:B1431"/>
    <mergeCell ref="C1431:J1431"/>
    <mergeCell ref="A1432:J1432"/>
    <mergeCell ref="A1433:C1433"/>
    <mergeCell ref="F1433:H1433"/>
    <mergeCell ref="A1434:J1434"/>
    <mergeCell ref="A1435:J1435"/>
    <mergeCell ref="A1436:J1445"/>
    <mergeCell ref="A1446:J1446"/>
    <mergeCell ref="A1411:J1411"/>
    <mergeCell ref="A1412:J1412"/>
    <mergeCell ref="A1413:J1413"/>
    <mergeCell ref="A1414:J1414"/>
    <mergeCell ref="A1415:J1415"/>
    <mergeCell ref="A1416:J1427"/>
    <mergeCell ref="A1428:J1428"/>
    <mergeCell ref="A1429:J1429"/>
    <mergeCell ref="A1430:J1430"/>
    <mergeCell ref="A1390:J1390"/>
    <mergeCell ref="A1391:C1391"/>
    <mergeCell ref="F1391:H1391"/>
    <mergeCell ref="A1392:J1392"/>
    <mergeCell ref="A1393:J1393"/>
    <mergeCell ref="A1394:J1403"/>
    <mergeCell ref="A1404:J1404"/>
    <mergeCell ref="A1405:J1405"/>
    <mergeCell ref="A1406:J1410"/>
    <mergeCell ref="A1370:J1370"/>
    <mergeCell ref="A1371:J1371"/>
    <mergeCell ref="A1372:J1372"/>
    <mergeCell ref="A1373:J1373"/>
    <mergeCell ref="A1374:J1385"/>
    <mergeCell ref="A1386:J1386"/>
    <mergeCell ref="A1387:J1387"/>
    <mergeCell ref="A1388:J1388"/>
    <mergeCell ref="A1389:B1389"/>
    <mergeCell ref="C1389:J1389"/>
    <mergeCell ref="A1349:C1349"/>
    <mergeCell ref="F1349:H1349"/>
    <mergeCell ref="A1350:J1350"/>
    <mergeCell ref="A1351:J1351"/>
    <mergeCell ref="A1352:J1361"/>
    <mergeCell ref="A1362:J1362"/>
    <mergeCell ref="A1363:J1363"/>
    <mergeCell ref="A1364:J1368"/>
    <mergeCell ref="A1369:J1369"/>
    <mergeCell ref="A1330:J1330"/>
    <mergeCell ref="A1331:J1331"/>
    <mergeCell ref="A1332:J1343"/>
    <mergeCell ref="A1344:J1344"/>
    <mergeCell ref="A1345:J1345"/>
    <mergeCell ref="A1346:J1346"/>
    <mergeCell ref="A1347:B1347"/>
    <mergeCell ref="C1347:J1347"/>
    <mergeCell ref="A1348:J1348"/>
    <mergeCell ref="A1308:J1308"/>
    <mergeCell ref="A1309:J1309"/>
    <mergeCell ref="A1310:J1319"/>
    <mergeCell ref="A1320:J1320"/>
    <mergeCell ref="A1321:J1321"/>
    <mergeCell ref="A1322:J1326"/>
    <mergeCell ref="A1327:J1327"/>
    <mergeCell ref="A1328:J1328"/>
    <mergeCell ref="A1329:J1329"/>
    <mergeCell ref="A1290:J1301"/>
    <mergeCell ref="A1302:J1302"/>
    <mergeCell ref="A1303:J1303"/>
    <mergeCell ref="A1304:J1304"/>
    <mergeCell ref="A1305:B1305"/>
    <mergeCell ref="C1305:J1305"/>
    <mergeCell ref="A1306:J1306"/>
    <mergeCell ref="A1307:C1307"/>
    <mergeCell ref="F1307:H1307"/>
    <mergeCell ref="A1268:J1277"/>
    <mergeCell ref="A1278:J1278"/>
    <mergeCell ref="A1279:J1279"/>
    <mergeCell ref="A1280:J1284"/>
    <mergeCell ref="A1285:J1285"/>
    <mergeCell ref="A1286:J1286"/>
    <mergeCell ref="A1287:J1287"/>
    <mergeCell ref="A1288:J1288"/>
    <mergeCell ref="A1289:J1289"/>
    <mergeCell ref="A1261:J1261"/>
    <mergeCell ref="A1262:J1262"/>
    <mergeCell ref="A1263:B1263"/>
    <mergeCell ref="C1263:J1263"/>
    <mergeCell ref="A1264:J1264"/>
    <mergeCell ref="A1265:C1265"/>
    <mergeCell ref="F1265:H1265"/>
    <mergeCell ref="A1266:J1266"/>
    <mergeCell ref="A1267:J1267"/>
    <mergeCell ref="A406:J406"/>
    <mergeCell ref="A407:J407"/>
    <mergeCell ref="A408:J419"/>
    <mergeCell ref="A420:J420"/>
    <mergeCell ref="A397:J397"/>
    <mergeCell ref="A398:J402"/>
    <mergeCell ref="A403:J403"/>
    <mergeCell ref="A404:J404"/>
    <mergeCell ref="A405:J405"/>
    <mergeCell ref="A421:J421"/>
    <mergeCell ref="A422:J422"/>
    <mergeCell ref="A423:B423"/>
    <mergeCell ref="C423:J423"/>
    <mergeCell ref="A424:J424"/>
    <mergeCell ref="A425:C425"/>
    <mergeCell ref="F425:H425"/>
    <mergeCell ref="A426:J426"/>
    <mergeCell ref="A427:J427"/>
    <mergeCell ref="A428:J437"/>
    <mergeCell ref="A438:J438"/>
    <mergeCell ref="A439:J439"/>
    <mergeCell ref="A440:J444"/>
    <mergeCell ref="A445:J445"/>
    <mergeCell ref="A383:C383"/>
    <mergeCell ref="F383:H383"/>
    <mergeCell ref="A384:J384"/>
    <mergeCell ref="A385:J385"/>
    <mergeCell ref="A386:J395"/>
    <mergeCell ref="A396:J396"/>
    <mergeCell ref="A378:J378"/>
    <mergeCell ref="A379:J379"/>
    <mergeCell ref="A380:J380"/>
    <mergeCell ref="A381:B381"/>
    <mergeCell ref="C381:J381"/>
    <mergeCell ref="A382:J382"/>
    <mergeCell ref="A362:J362"/>
    <mergeCell ref="A363:J363"/>
    <mergeCell ref="A364:J364"/>
    <mergeCell ref="A365:J365"/>
    <mergeCell ref="A366:J377"/>
    <mergeCell ref="A343:J343"/>
    <mergeCell ref="A344:J353"/>
    <mergeCell ref="A354:J354"/>
    <mergeCell ref="A355:J355"/>
    <mergeCell ref="A356:J360"/>
    <mergeCell ref="A361:J361"/>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13:J313"/>
    <mergeCell ref="A314:J318"/>
    <mergeCell ref="A319:J319"/>
    <mergeCell ref="A320:J320"/>
    <mergeCell ref="A321:J321"/>
    <mergeCell ref="A299:C299"/>
    <mergeCell ref="F299:H299"/>
    <mergeCell ref="A300:J300"/>
    <mergeCell ref="A301:J301"/>
    <mergeCell ref="A302:J311"/>
    <mergeCell ref="A312:J312"/>
    <mergeCell ref="A294:J294"/>
    <mergeCell ref="A295:J295"/>
    <mergeCell ref="A296:J296"/>
    <mergeCell ref="A297:B297"/>
    <mergeCell ref="C297:J297"/>
    <mergeCell ref="A298:J298"/>
    <mergeCell ref="A278:J278"/>
    <mergeCell ref="A279:J279"/>
    <mergeCell ref="A280:J280"/>
    <mergeCell ref="A281:J281"/>
    <mergeCell ref="A282:J293"/>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38:J238"/>
    <mergeCell ref="A239:J239"/>
    <mergeCell ref="A240:J251"/>
    <mergeCell ref="A252:J252"/>
    <mergeCell ref="A253:J253"/>
    <mergeCell ref="A254:J254"/>
    <mergeCell ref="A229:J229"/>
    <mergeCell ref="A230:J234"/>
    <mergeCell ref="A235:J235"/>
    <mergeCell ref="A236:J236"/>
    <mergeCell ref="A237:J237"/>
    <mergeCell ref="A215:C215"/>
    <mergeCell ref="F215:H215"/>
    <mergeCell ref="A216:J216"/>
    <mergeCell ref="A217:J217"/>
    <mergeCell ref="A218:J227"/>
    <mergeCell ref="A228:J228"/>
    <mergeCell ref="A210:J210"/>
    <mergeCell ref="A211:J211"/>
    <mergeCell ref="A212:J212"/>
    <mergeCell ref="A213:B213"/>
    <mergeCell ref="C213:J213"/>
    <mergeCell ref="A214:J214"/>
    <mergeCell ref="A194:J194"/>
    <mergeCell ref="A195:J195"/>
    <mergeCell ref="A196:J196"/>
    <mergeCell ref="A197:J197"/>
    <mergeCell ref="A198:J209"/>
    <mergeCell ref="A175:J175"/>
    <mergeCell ref="A176:J185"/>
    <mergeCell ref="A186:J186"/>
    <mergeCell ref="A187:J187"/>
    <mergeCell ref="A188:J192"/>
    <mergeCell ref="A193:J193"/>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45:J145"/>
    <mergeCell ref="A146:J150"/>
    <mergeCell ref="A151:J151"/>
    <mergeCell ref="A152:J152"/>
    <mergeCell ref="A153:J153"/>
    <mergeCell ref="A131:C131"/>
    <mergeCell ref="F131:H131"/>
    <mergeCell ref="A132:J132"/>
    <mergeCell ref="A133:J133"/>
    <mergeCell ref="A134:J143"/>
    <mergeCell ref="A144:J144"/>
    <mergeCell ref="A126:J126"/>
    <mergeCell ref="A127:J127"/>
    <mergeCell ref="A128:J128"/>
    <mergeCell ref="A129:B129"/>
    <mergeCell ref="C129:J129"/>
    <mergeCell ref="A130:J130"/>
    <mergeCell ref="A110:J110"/>
    <mergeCell ref="A111:J111"/>
    <mergeCell ref="A112:J112"/>
    <mergeCell ref="A113:J113"/>
    <mergeCell ref="A114:J125"/>
    <mergeCell ref="A91:J91"/>
    <mergeCell ref="A92:J101"/>
    <mergeCell ref="A102:J102"/>
    <mergeCell ref="A103:J103"/>
    <mergeCell ref="A104:J108"/>
    <mergeCell ref="A109:J109"/>
    <mergeCell ref="A87:B87"/>
    <mergeCell ref="C87:J87"/>
    <mergeCell ref="A88:J88"/>
    <mergeCell ref="A89:C89"/>
    <mergeCell ref="F89:H89"/>
    <mergeCell ref="A90:J90"/>
    <mergeCell ref="A70:J70"/>
    <mergeCell ref="A71:J71"/>
    <mergeCell ref="A72:J83"/>
    <mergeCell ref="A84:J84"/>
    <mergeCell ref="A85:J85"/>
    <mergeCell ref="A86:J86"/>
    <mergeCell ref="A61:J61"/>
    <mergeCell ref="A62:J66"/>
    <mergeCell ref="A67:J67"/>
    <mergeCell ref="A68:J68"/>
    <mergeCell ref="A69:J69"/>
    <mergeCell ref="A47:C47"/>
    <mergeCell ref="F47:H47"/>
    <mergeCell ref="A48:J48"/>
    <mergeCell ref="A49:J49"/>
    <mergeCell ref="A50:J59"/>
    <mergeCell ref="A60:J60"/>
    <mergeCell ref="A42:J42"/>
    <mergeCell ref="A43:J43"/>
    <mergeCell ref="A44:J44"/>
    <mergeCell ref="A45:B45"/>
    <mergeCell ref="C45:J45"/>
    <mergeCell ref="A46:J46"/>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46:J446"/>
    <mergeCell ref="A447:J447"/>
    <mergeCell ref="A448:J448"/>
    <mergeCell ref="A449:J449"/>
    <mergeCell ref="A450:J461"/>
    <mergeCell ref="A462:J462"/>
    <mergeCell ref="A463:J463"/>
    <mergeCell ref="A464:J464"/>
    <mergeCell ref="A465:B465"/>
    <mergeCell ref="C465:J465"/>
    <mergeCell ref="A466:J466"/>
    <mergeCell ref="A467:C467"/>
    <mergeCell ref="F467:H467"/>
    <mergeCell ref="A468:J468"/>
    <mergeCell ref="A469:J469"/>
    <mergeCell ref="A470:J479"/>
    <mergeCell ref="A480:J480"/>
    <mergeCell ref="A481:J481"/>
    <mergeCell ref="A482:J486"/>
    <mergeCell ref="A487:J487"/>
    <mergeCell ref="A488:J488"/>
    <mergeCell ref="A489:J489"/>
    <mergeCell ref="A490:J490"/>
    <mergeCell ref="A491:J491"/>
    <mergeCell ref="A492:J503"/>
    <mergeCell ref="A504:J504"/>
    <mergeCell ref="A505:J505"/>
    <mergeCell ref="A506:J506"/>
    <mergeCell ref="A507:B507"/>
    <mergeCell ref="C507:J507"/>
    <mergeCell ref="A508:J508"/>
    <mergeCell ref="A509:C509"/>
    <mergeCell ref="F509:H509"/>
    <mergeCell ref="A510:J510"/>
    <mergeCell ref="A511:J511"/>
    <mergeCell ref="A512:J521"/>
    <mergeCell ref="A522:J522"/>
    <mergeCell ref="A523:J523"/>
    <mergeCell ref="A524:J528"/>
    <mergeCell ref="A529:J529"/>
    <mergeCell ref="A530:J530"/>
    <mergeCell ref="A531:J531"/>
    <mergeCell ref="A532:J532"/>
    <mergeCell ref="A533:J533"/>
    <mergeCell ref="A534:J545"/>
    <mergeCell ref="A546:J546"/>
    <mergeCell ref="A547:J547"/>
    <mergeCell ref="A548:J548"/>
    <mergeCell ref="A549:B549"/>
    <mergeCell ref="C549:J549"/>
    <mergeCell ref="A550:J550"/>
    <mergeCell ref="A551:C551"/>
    <mergeCell ref="F551:H551"/>
    <mergeCell ref="A552:J552"/>
    <mergeCell ref="A553:J553"/>
    <mergeCell ref="A554:J563"/>
    <mergeCell ref="A564:J564"/>
    <mergeCell ref="A565:J565"/>
    <mergeCell ref="A566:J570"/>
    <mergeCell ref="A571:J571"/>
    <mergeCell ref="A572:J572"/>
    <mergeCell ref="A573:J573"/>
    <mergeCell ref="A574:J574"/>
    <mergeCell ref="A576:J587"/>
    <mergeCell ref="A588:J588"/>
    <mergeCell ref="A589:J589"/>
    <mergeCell ref="A590:J590"/>
    <mergeCell ref="A575:J575"/>
    <mergeCell ref="A591:B591"/>
    <mergeCell ref="C591:J591"/>
    <mergeCell ref="A592:J592"/>
    <mergeCell ref="A593:C593"/>
    <mergeCell ref="F593:H593"/>
    <mergeCell ref="A594:J594"/>
    <mergeCell ref="A595:J595"/>
    <mergeCell ref="A596:J605"/>
    <mergeCell ref="A606:J606"/>
    <mergeCell ref="A607:J607"/>
    <mergeCell ref="A608:J612"/>
    <mergeCell ref="A613:J613"/>
    <mergeCell ref="A614:J614"/>
    <mergeCell ref="A615:J615"/>
    <mergeCell ref="A616:J616"/>
    <mergeCell ref="A617:J617"/>
    <mergeCell ref="A618:J629"/>
    <mergeCell ref="A630:J630"/>
    <mergeCell ref="A631:J631"/>
    <mergeCell ref="A632:J632"/>
    <mergeCell ref="A633:B633"/>
    <mergeCell ref="C633:J633"/>
    <mergeCell ref="A634:J634"/>
    <mergeCell ref="A635:C635"/>
    <mergeCell ref="F635:H635"/>
    <mergeCell ref="A636:J636"/>
    <mergeCell ref="A637:J637"/>
    <mergeCell ref="A638:J647"/>
    <mergeCell ref="A648:J648"/>
    <mergeCell ref="A649:J649"/>
    <mergeCell ref="A650:J654"/>
    <mergeCell ref="A655:J655"/>
    <mergeCell ref="A656:J656"/>
    <mergeCell ref="A657:J657"/>
    <mergeCell ref="A658:J658"/>
    <mergeCell ref="A659:J659"/>
    <mergeCell ref="A660:J671"/>
    <mergeCell ref="A672:J672"/>
    <mergeCell ref="A673:J673"/>
    <mergeCell ref="A674:J674"/>
    <mergeCell ref="A675:B675"/>
    <mergeCell ref="C675:J675"/>
    <mergeCell ref="A676:J676"/>
    <mergeCell ref="A677:C677"/>
    <mergeCell ref="F677:H677"/>
    <mergeCell ref="A678:J678"/>
    <mergeCell ref="A679:J679"/>
    <mergeCell ref="A680:J689"/>
    <mergeCell ref="A690:J690"/>
    <mergeCell ref="A691:J691"/>
    <mergeCell ref="A692:J696"/>
    <mergeCell ref="A697:J697"/>
    <mergeCell ref="A698:J698"/>
    <mergeCell ref="A699:J699"/>
    <mergeCell ref="A700:J700"/>
    <mergeCell ref="A701:J701"/>
    <mergeCell ref="A702:J713"/>
    <mergeCell ref="A714:J714"/>
    <mergeCell ref="A715:J715"/>
    <mergeCell ref="A716:J716"/>
    <mergeCell ref="A717:B717"/>
    <mergeCell ref="C717:J717"/>
    <mergeCell ref="A718:J718"/>
    <mergeCell ref="A719:C719"/>
    <mergeCell ref="F719:H719"/>
    <mergeCell ref="A720:J720"/>
    <mergeCell ref="A721:J721"/>
    <mergeCell ref="A722:J731"/>
    <mergeCell ref="A732:J732"/>
    <mergeCell ref="A733:J733"/>
    <mergeCell ref="A734:J738"/>
    <mergeCell ref="A739:J739"/>
    <mergeCell ref="A740:J740"/>
    <mergeCell ref="A741:J741"/>
    <mergeCell ref="A742:J742"/>
    <mergeCell ref="A743:J743"/>
    <mergeCell ref="A744:J755"/>
    <mergeCell ref="A756:J756"/>
    <mergeCell ref="A757:J757"/>
    <mergeCell ref="A758:J758"/>
    <mergeCell ref="A759:B759"/>
    <mergeCell ref="C759:J759"/>
    <mergeCell ref="A760:J760"/>
    <mergeCell ref="A761:C761"/>
    <mergeCell ref="F761:H761"/>
    <mergeCell ref="A762:J762"/>
    <mergeCell ref="A763:J763"/>
    <mergeCell ref="A764:J773"/>
    <mergeCell ref="A774:J774"/>
    <mergeCell ref="A775:J775"/>
    <mergeCell ref="A776:J780"/>
    <mergeCell ref="A781:J781"/>
    <mergeCell ref="A782:J782"/>
    <mergeCell ref="A783:J783"/>
    <mergeCell ref="A784:J784"/>
    <mergeCell ref="A785:J785"/>
    <mergeCell ref="A786:J797"/>
    <mergeCell ref="A798:J798"/>
    <mergeCell ref="A799:J799"/>
    <mergeCell ref="A800:J800"/>
    <mergeCell ref="A801:B801"/>
    <mergeCell ref="C801:J801"/>
    <mergeCell ref="A802:J802"/>
    <mergeCell ref="A803:C803"/>
    <mergeCell ref="F803:H803"/>
    <mergeCell ref="A804:J804"/>
    <mergeCell ref="A805:J805"/>
    <mergeCell ref="A806:J815"/>
    <mergeCell ref="A816:J816"/>
    <mergeCell ref="A817:J817"/>
    <mergeCell ref="A818:J822"/>
    <mergeCell ref="A823:J823"/>
    <mergeCell ref="A824:J824"/>
    <mergeCell ref="A825:J825"/>
    <mergeCell ref="A826:J826"/>
    <mergeCell ref="A827:J827"/>
    <mergeCell ref="A828:J839"/>
    <mergeCell ref="A840:J840"/>
    <mergeCell ref="A841:J841"/>
    <mergeCell ref="A842:J842"/>
    <mergeCell ref="A843:B843"/>
    <mergeCell ref="C843:J843"/>
    <mergeCell ref="A844:J844"/>
    <mergeCell ref="A845:C845"/>
    <mergeCell ref="F845:H845"/>
    <mergeCell ref="A846:J846"/>
    <mergeCell ref="A847:J847"/>
    <mergeCell ref="A848:J857"/>
    <mergeCell ref="A858:J858"/>
    <mergeCell ref="A859:J859"/>
    <mergeCell ref="A860:J864"/>
    <mergeCell ref="A865:J865"/>
    <mergeCell ref="A866:J866"/>
    <mergeCell ref="A867:J867"/>
    <mergeCell ref="A868:J868"/>
    <mergeCell ref="A869:J869"/>
    <mergeCell ref="A870:J881"/>
    <mergeCell ref="A882:J882"/>
    <mergeCell ref="A883:J883"/>
    <mergeCell ref="A884:J884"/>
    <mergeCell ref="A885:B885"/>
    <mergeCell ref="C885:J885"/>
    <mergeCell ref="A886:J886"/>
    <mergeCell ref="A887:C887"/>
    <mergeCell ref="F887:H887"/>
    <mergeCell ref="A888:J888"/>
    <mergeCell ref="A889:J889"/>
    <mergeCell ref="A890:J899"/>
    <mergeCell ref="A900:J900"/>
    <mergeCell ref="A901:J901"/>
    <mergeCell ref="A902:J906"/>
    <mergeCell ref="A907:J907"/>
    <mergeCell ref="A908:J908"/>
    <mergeCell ref="A909:J909"/>
    <mergeCell ref="A910:J910"/>
    <mergeCell ref="A911:J911"/>
    <mergeCell ref="A912:J923"/>
    <mergeCell ref="A924:J924"/>
    <mergeCell ref="A925:J925"/>
    <mergeCell ref="A926:J926"/>
    <mergeCell ref="A927:B927"/>
    <mergeCell ref="C927:J927"/>
    <mergeCell ref="A928:J928"/>
    <mergeCell ref="A929:C929"/>
    <mergeCell ref="F929:H929"/>
    <mergeCell ref="A930:J930"/>
    <mergeCell ref="A931:J931"/>
    <mergeCell ref="A932:J941"/>
    <mergeCell ref="A942:J942"/>
    <mergeCell ref="A943:J943"/>
    <mergeCell ref="A944:J948"/>
    <mergeCell ref="A949:J949"/>
    <mergeCell ref="A950:J950"/>
    <mergeCell ref="A951:J951"/>
    <mergeCell ref="A952:J952"/>
    <mergeCell ref="A953:J953"/>
    <mergeCell ref="A954:J965"/>
    <mergeCell ref="A966:J966"/>
    <mergeCell ref="A967:J967"/>
    <mergeCell ref="A968:J968"/>
    <mergeCell ref="A969:B969"/>
    <mergeCell ref="C969:J969"/>
    <mergeCell ref="A970:J970"/>
    <mergeCell ref="A971:C971"/>
    <mergeCell ref="F971:H971"/>
    <mergeCell ref="A972:J972"/>
    <mergeCell ref="A973:J973"/>
    <mergeCell ref="A974:J983"/>
    <mergeCell ref="A984:J984"/>
    <mergeCell ref="A985:J985"/>
    <mergeCell ref="A986:J990"/>
    <mergeCell ref="A991:J991"/>
    <mergeCell ref="A992:J992"/>
    <mergeCell ref="A993:J993"/>
    <mergeCell ref="A994:J994"/>
    <mergeCell ref="A995:J995"/>
    <mergeCell ref="A996:J1007"/>
    <mergeCell ref="A1008:J1008"/>
    <mergeCell ref="A1009:J1009"/>
    <mergeCell ref="A1010:J1010"/>
    <mergeCell ref="A1011:B1011"/>
    <mergeCell ref="C1011:J1011"/>
    <mergeCell ref="A1012:J1012"/>
    <mergeCell ref="A1013:C1013"/>
    <mergeCell ref="F1013:H1013"/>
    <mergeCell ref="A1014:J1014"/>
    <mergeCell ref="A1015:J1015"/>
    <mergeCell ref="A1016:J1025"/>
    <mergeCell ref="A1026:J1026"/>
    <mergeCell ref="A1027:J1027"/>
    <mergeCell ref="A1028:J1032"/>
    <mergeCell ref="A1033:J1033"/>
    <mergeCell ref="A1034:J1034"/>
    <mergeCell ref="A1035:J1035"/>
    <mergeCell ref="A1036:J1036"/>
    <mergeCell ref="A1037:J1037"/>
    <mergeCell ref="A1038:J1049"/>
    <mergeCell ref="A1050:J1050"/>
    <mergeCell ref="A1051:J1051"/>
    <mergeCell ref="A1052:J1052"/>
    <mergeCell ref="A1053:B1053"/>
    <mergeCell ref="C1053:J1053"/>
    <mergeCell ref="A1054:J1054"/>
    <mergeCell ref="A1055:C1055"/>
    <mergeCell ref="F1055:H1055"/>
    <mergeCell ref="A1056:J1056"/>
    <mergeCell ref="A1057:J1057"/>
    <mergeCell ref="A1058:J1067"/>
    <mergeCell ref="A1068:J1068"/>
    <mergeCell ref="A1069:J1069"/>
    <mergeCell ref="A1070:J1074"/>
    <mergeCell ref="A1075:J1075"/>
    <mergeCell ref="A1076:J1076"/>
    <mergeCell ref="A1077:J1077"/>
    <mergeCell ref="A1078:J1078"/>
    <mergeCell ref="A1079:J1079"/>
    <mergeCell ref="A1080:J1091"/>
    <mergeCell ref="A1092:J1092"/>
    <mergeCell ref="A1093:J1093"/>
    <mergeCell ref="A1094:J1094"/>
    <mergeCell ref="A1095:B1095"/>
    <mergeCell ref="C1095:J1095"/>
    <mergeCell ref="A1096:J1096"/>
    <mergeCell ref="A1097:C1097"/>
    <mergeCell ref="F1097:H1097"/>
    <mergeCell ref="A1098:J1098"/>
    <mergeCell ref="A1099:J1099"/>
    <mergeCell ref="A1100:J1109"/>
    <mergeCell ref="A1110:J1110"/>
    <mergeCell ref="A1111:J1111"/>
    <mergeCell ref="A1112:J1116"/>
    <mergeCell ref="A1117:J1117"/>
    <mergeCell ref="A1118:J1118"/>
    <mergeCell ref="A1119:J1119"/>
    <mergeCell ref="A1120:J1120"/>
    <mergeCell ref="A1121:J1121"/>
    <mergeCell ref="A1122:J1133"/>
    <mergeCell ref="A1134:J1134"/>
    <mergeCell ref="A1135:J1135"/>
    <mergeCell ref="A1136:J1136"/>
    <mergeCell ref="A1137:B1137"/>
    <mergeCell ref="C1137:J1137"/>
    <mergeCell ref="A1138:J1138"/>
    <mergeCell ref="A1139:C1139"/>
    <mergeCell ref="F1139:H1139"/>
    <mergeCell ref="A1140:J1140"/>
    <mergeCell ref="A1141:J1141"/>
    <mergeCell ref="A1142:J1151"/>
    <mergeCell ref="A1152:J1152"/>
    <mergeCell ref="A1153:J1153"/>
    <mergeCell ref="A1154:J1158"/>
    <mergeCell ref="A1159:J1159"/>
    <mergeCell ref="A1160:J1160"/>
    <mergeCell ref="A1161:J1161"/>
    <mergeCell ref="A1162:J1162"/>
    <mergeCell ref="A1163:J1163"/>
    <mergeCell ref="A1164:J1175"/>
    <mergeCell ref="A1176:J1176"/>
    <mergeCell ref="A1177:J1177"/>
    <mergeCell ref="A1178:J1178"/>
    <mergeCell ref="A1179:B1179"/>
    <mergeCell ref="C1179:J1179"/>
    <mergeCell ref="A1180:J1180"/>
    <mergeCell ref="A1181:C1181"/>
    <mergeCell ref="F1181:H1181"/>
    <mergeCell ref="A1182:J1182"/>
    <mergeCell ref="A1183:J1183"/>
    <mergeCell ref="A1184:J1193"/>
    <mergeCell ref="A1194:J1194"/>
    <mergeCell ref="A1195:J1195"/>
    <mergeCell ref="A1226:J1235"/>
    <mergeCell ref="A1236:J1236"/>
    <mergeCell ref="A1237:J1237"/>
    <mergeCell ref="A1238:J1242"/>
    <mergeCell ref="A1243:J1243"/>
    <mergeCell ref="A1244:J1244"/>
    <mergeCell ref="A1245:J1245"/>
    <mergeCell ref="A1246:J1246"/>
    <mergeCell ref="A1247:J1247"/>
    <mergeCell ref="A1248:J1259"/>
    <mergeCell ref="A1260:J1260"/>
    <mergeCell ref="A1196:J1200"/>
    <mergeCell ref="A1201:J1201"/>
    <mergeCell ref="A1202:J1202"/>
    <mergeCell ref="A1203:J1203"/>
    <mergeCell ref="A1204:J1204"/>
    <mergeCell ref="A1205:J1205"/>
    <mergeCell ref="A1206:J1217"/>
    <mergeCell ref="A1218:J1218"/>
    <mergeCell ref="A1219:J1219"/>
    <mergeCell ref="A1220:J1220"/>
    <mergeCell ref="A1221:B1221"/>
    <mergeCell ref="C1221:J1221"/>
    <mergeCell ref="A1222:J1222"/>
    <mergeCell ref="A1223:C1223"/>
    <mergeCell ref="F1223:H1223"/>
    <mergeCell ref="A1224:J1224"/>
    <mergeCell ref="A1225:J1225"/>
    <mergeCell ref="A2211:J2211"/>
    <mergeCell ref="A2212:J2223"/>
    <mergeCell ref="A2183:J2183"/>
    <mergeCell ref="A2184:J2184"/>
    <mergeCell ref="A2185:B2185"/>
    <mergeCell ref="C2185:J2185"/>
    <mergeCell ref="A2186:J2186"/>
    <mergeCell ref="A2187:C2187"/>
    <mergeCell ref="F2187:H2187"/>
    <mergeCell ref="A2188:J2188"/>
    <mergeCell ref="A2189:J2189"/>
    <mergeCell ref="A2190:J2199"/>
    <mergeCell ref="A2200:J2200"/>
    <mergeCell ref="A2201:J2201"/>
    <mergeCell ref="A2202:J2206"/>
    <mergeCell ref="A2207:J2207"/>
    <mergeCell ref="A2208:J2208"/>
    <mergeCell ref="A2209:J2209"/>
    <mergeCell ref="A2210:J2210"/>
    <mergeCell ref="A2253:J2253"/>
    <mergeCell ref="A2254:J2265"/>
    <mergeCell ref="A2225:J2225"/>
    <mergeCell ref="A2226:J2226"/>
    <mergeCell ref="A2227:B2227"/>
    <mergeCell ref="C2227:J2227"/>
    <mergeCell ref="A2228:J2228"/>
    <mergeCell ref="A2229:C2229"/>
    <mergeCell ref="F2229:H2229"/>
    <mergeCell ref="A2230:J2230"/>
    <mergeCell ref="A2231:J2231"/>
    <mergeCell ref="A2232:J2241"/>
    <mergeCell ref="A2242:J2242"/>
    <mergeCell ref="A2243:J2243"/>
    <mergeCell ref="A2244:J2248"/>
    <mergeCell ref="A2249:J2249"/>
    <mergeCell ref="A2250:J2250"/>
    <mergeCell ref="A2251:J2251"/>
    <mergeCell ref="A2252:J2252"/>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I1265 D1265 I1307 D1307 I1349 D1349 I1391 D1391 I1433 D1433 I1475 D1475 I1517 D1517 I1558 D1558 I1599 D1599 I1640 D1640 I1681 D1681 I1723 D1723 I1765 D1765 I1807 D1807 I1849 D1849 I1891 D1891 I1933 D1933 I1975 D1975 I2017 D2017 I2060 D2060 I2103 D2103 I2145 D2145 I2187 D2187 I2229 D2229" xr:uid="{00000000-0002-0000-0200-000000000000}">
      <formula1>Quarter1</formula1>
    </dataValidation>
  </dataValidations>
  <pageMargins left="0.7" right="0.7" top="0.75" bottom="0.75" header="0.3" footer="0.3"/>
  <pageSetup orientation="portrait" r:id="rId2"/>
  <rowBreaks count="29" manualBreakCount="29">
    <brk id="42" max="16383" man="1"/>
    <brk id="84" max="16383" man="1"/>
    <brk id="126" max="16383" man="1"/>
    <brk id="168" max="16383" man="1"/>
    <brk id="210" max="16383" man="1"/>
    <brk id="252" max="16383" man="1"/>
    <brk id="294" max="16383" man="1"/>
    <brk id="336" max="16383" man="1"/>
    <brk id="378" max="16383" man="1"/>
    <brk id="420" max="16383" man="1"/>
    <brk id="462" max="16383" man="1"/>
    <brk id="504" max="16383" man="1"/>
    <brk id="546" max="16383" man="1"/>
    <brk id="588" max="16383" man="1"/>
    <brk id="630" max="16383" man="1"/>
    <brk id="672" max="16383" man="1"/>
    <brk id="714" max="16383" man="1"/>
    <brk id="756" max="16383" man="1"/>
    <brk id="798" max="16383" man="1"/>
    <brk id="840" max="16383" man="1"/>
    <brk id="882" max="16383" man="1"/>
    <brk id="924" max="16383" man="1"/>
    <brk id="966" max="16383" man="1"/>
    <brk id="1008" max="16383" man="1"/>
    <brk id="1050" max="16383" man="1"/>
    <brk id="1092" max="16383" man="1"/>
    <brk id="1134" max="16383" man="1"/>
    <brk id="1176" max="16383" man="1"/>
    <brk id="121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78"/>
  <sheetViews>
    <sheetView topLeftCell="A73" zoomScale="60" zoomScaleNormal="60" zoomScaleSheetLayoutView="100" workbookViewId="0">
      <selection activeCell="D118" sqref="D118"/>
    </sheetView>
  </sheetViews>
  <sheetFormatPr defaultColWidth="9.453125" defaultRowHeight="14.5" x14ac:dyDescent="0.35"/>
  <cols>
    <col min="1" max="1" width="11" customWidth="1"/>
    <col min="2" max="3" width="9.26953125" style="10" customWidth="1"/>
    <col min="4" max="4" width="11.54296875" style="10" customWidth="1"/>
    <col min="5" max="5" width="11.81640625" customWidth="1"/>
    <col min="13" max="13" width="11.54296875" customWidth="1"/>
    <col min="14" max="14" width="21" customWidth="1"/>
    <col min="15" max="15" width="19.453125" style="274" customWidth="1"/>
    <col min="16" max="16" width="21" style="319" customWidth="1"/>
    <col min="17" max="17" width="20.1796875" style="3" customWidth="1"/>
    <col min="18" max="18" width="14.7265625" style="19" customWidth="1"/>
    <col min="19" max="19" width="21.26953125" style="3" customWidth="1"/>
    <col min="20" max="20" width="36.1796875" style="19" customWidth="1"/>
    <col min="21" max="21" width="20.54296875" customWidth="1"/>
    <col min="22" max="22" width="43.26953125" customWidth="1"/>
  </cols>
  <sheetData>
    <row r="1" spans="1:24" s="158" customFormat="1" ht="19" thickBot="1" x14ac:dyDescent="0.5">
      <c r="A1" s="483" t="s">
        <v>72</v>
      </c>
      <c r="B1" s="484"/>
      <c r="C1" s="503">
        <v>246680.87</v>
      </c>
      <c r="D1" s="504"/>
      <c r="O1" s="263"/>
      <c r="P1" s="307"/>
      <c r="Q1" s="170"/>
      <c r="R1" s="203"/>
      <c r="S1" s="170"/>
      <c r="T1" s="203"/>
    </row>
    <row r="2" spans="1:24" s="158" customFormat="1" x14ac:dyDescent="0.35">
      <c r="B2" s="197"/>
      <c r="C2" s="197"/>
      <c r="D2" s="197"/>
      <c r="O2" s="263"/>
      <c r="P2" s="307"/>
      <c r="Q2" s="170"/>
      <c r="R2" s="203"/>
      <c r="S2" s="170"/>
      <c r="T2" s="203"/>
    </row>
    <row r="3" spans="1:24" ht="18.5" x14ac:dyDescent="0.45">
      <c r="A3" s="18" t="s">
        <v>30</v>
      </c>
      <c r="B3" s="226"/>
      <c r="C3" s="226"/>
      <c r="D3" s="207"/>
      <c r="E3" s="11"/>
      <c r="F3" s="11"/>
      <c r="G3" s="11"/>
      <c r="H3" s="11"/>
      <c r="I3" s="11"/>
      <c r="J3" s="11"/>
      <c r="K3" s="11"/>
      <c r="L3" s="11"/>
      <c r="M3" s="11"/>
      <c r="N3" s="11"/>
      <c r="O3" s="264"/>
      <c r="P3" s="308"/>
      <c r="Q3" s="11"/>
      <c r="R3" s="11"/>
      <c r="S3" s="11"/>
      <c r="T3" s="11"/>
      <c r="U3" s="11"/>
      <c r="V3" s="11"/>
      <c r="W3" s="11"/>
      <c r="X3" s="11"/>
    </row>
    <row r="4" spans="1:24" s="158" customFormat="1" x14ac:dyDescent="0.35">
      <c r="A4" s="168" t="s">
        <v>26</v>
      </c>
      <c r="B4" s="196"/>
      <c r="C4" s="196"/>
      <c r="D4" s="196"/>
      <c r="E4" s="196"/>
      <c r="F4" s="197"/>
      <c r="G4" s="197"/>
      <c r="O4" s="263"/>
      <c r="P4" s="309"/>
    </row>
    <row r="5" spans="1:24" s="158" customFormat="1" ht="15" thickBot="1" x14ac:dyDescent="0.4">
      <c r="A5" s="196"/>
      <c r="B5" s="196"/>
      <c r="C5" s="196"/>
      <c r="D5" s="196"/>
      <c r="E5" s="196"/>
      <c r="F5" s="197"/>
      <c r="G5" s="197"/>
      <c r="O5" s="263"/>
      <c r="P5" s="309"/>
    </row>
    <row r="6" spans="1:24" s="158" customFormat="1" ht="15" thickBot="1" x14ac:dyDescent="0.4">
      <c r="A6" s="168" t="s">
        <v>73</v>
      </c>
      <c r="B6" s="196"/>
      <c r="C6" s="196"/>
      <c r="D6" s="196"/>
      <c r="E6" s="294">
        <f>C1*0.05</f>
        <v>12334.0435</v>
      </c>
      <c r="G6" s="197"/>
      <c r="O6" s="263"/>
      <c r="P6" s="309"/>
    </row>
    <row r="7" spans="1:24" s="158" customFormat="1" ht="15" thickBot="1" x14ac:dyDescent="0.4">
      <c r="A7" s="196"/>
      <c r="B7" s="196"/>
      <c r="C7" s="196"/>
      <c r="D7" s="196"/>
      <c r="E7" s="196"/>
      <c r="F7" s="196"/>
      <c r="G7" s="196"/>
      <c r="O7" s="263"/>
      <c r="P7" s="309"/>
    </row>
    <row r="8" spans="1:24" s="158" customFormat="1" ht="15" thickBot="1" x14ac:dyDescent="0.4">
      <c r="A8" s="181" t="s">
        <v>28</v>
      </c>
      <c r="B8" s="197"/>
      <c r="C8" s="197"/>
      <c r="D8" s="197"/>
      <c r="E8" s="181"/>
      <c r="H8" s="198" t="s">
        <v>31</v>
      </c>
      <c r="J8" s="169" t="s">
        <v>41</v>
      </c>
      <c r="L8" s="196"/>
      <c r="M8" s="196"/>
      <c r="N8" s="196"/>
      <c r="O8" s="265"/>
      <c r="P8" s="309"/>
    </row>
    <row r="9" spans="1:24" s="158" customFormat="1" x14ac:dyDescent="0.35">
      <c r="A9" s="196"/>
      <c r="B9" s="196"/>
      <c r="C9" s="196"/>
      <c r="D9" s="196"/>
      <c r="E9" s="196"/>
      <c r="F9" s="196"/>
      <c r="G9" s="196"/>
      <c r="O9" s="263"/>
      <c r="P9" s="309"/>
    </row>
    <row r="10" spans="1:24" s="158" customFormat="1" ht="15" thickBot="1" x14ac:dyDescent="0.4">
      <c r="A10" s="169" t="s">
        <v>54</v>
      </c>
      <c r="B10" s="179"/>
      <c r="C10" s="179"/>
      <c r="D10" s="179"/>
      <c r="E10" s="169"/>
      <c r="F10" s="169"/>
      <c r="G10" s="169"/>
      <c r="H10" s="169"/>
      <c r="I10" s="169"/>
      <c r="J10" s="169"/>
      <c r="O10" s="263"/>
      <c r="P10" s="309"/>
    </row>
    <row r="11" spans="1:24" s="158" customFormat="1" x14ac:dyDescent="0.35">
      <c r="A11" s="491" t="s">
        <v>467</v>
      </c>
      <c r="B11" s="492"/>
      <c r="C11" s="492"/>
      <c r="D11" s="492"/>
      <c r="E11" s="492"/>
      <c r="F11" s="492"/>
      <c r="G11" s="492"/>
      <c r="H11" s="492"/>
      <c r="I11" s="492"/>
      <c r="J11" s="492"/>
      <c r="K11" s="492"/>
      <c r="L11" s="492"/>
      <c r="M11" s="492"/>
      <c r="N11" s="493"/>
      <c r="O11" s="266"/>
      <c r="P11" s="310"/>
      <c r="Q11" s="172"/>
      <c r="R11" s="172"/>
      <c r="S11" s="172"/>
      <c r="T11" s="172"/>
      <c r="U11" s="172"/>
      <c r="V11" s="172"/>
      <c r="W11" s="172"/>
      <c r="X11" s="172"/>
    </row>
    <row r="12" spans="1:24" s="158" customFormat="1" x14ac:dyDescent="0.35">
      <c r="A12" s="494"/>
      <c r="B12" s="495"/>
      <c r="C12" s="495"/>
      <c r="D12" s="495"/>
      <c r="E12" s="495"/>
      <c r="F12" s="495"/>
      <c r="G12" s="495"/>
      <c r="H12" s="495"/>
      <c r="I12" s="495"/>
      <c r="J12" s="495"/>
      <c r="K12" s="495"/>
      <c r="L12" s="495"/>
      <c r="M12" s="495"/>
      <c r="N12" s="496"/>
      <c r="O12" s="266"/>
      <c r="P12" s="310"/>
      <c r="Q12" s="172"/>
      <c r="R12" s="172"/>
      <c r="S12" s="172"/>
      <c r="T12" s="172"/>
      <c r="U12" s="172"/>
      <c r="V12" s="172"/>
      <c r="W12" s="172"/>
      <c r="X12" s="172"/>
    </row>
    <row r="13" spans="1:24" s="158" customFormat="1" x14ac:dyDescent="0.35">
      <c r="A13" s="494"/>
      <c r="B13" s="495"/>
      <c r="C13" s="495"/>
      <c r="D13" s="495"/>
      <c r="E13" s="495"/>
      <c r="F13" s="495"/>
      <c r="G13" s="495"/>
      <c r="H13" s="495"/>
      <c r="I13" s="495"/>
      <c r="J13" s="495"/>
      <c r="K13" s="495"/>
      <c r="L13" s="495"/>
      <c r="M13" s="495"/>
      <c r="N13" s="496"/>
      <c r="O13" s="266"/>
      <c r="P13" s="310"/>
      <c r="Q13" s="172"/>
      <c r="R13" s="172"/>
      <c r="S13" s="172"/>
      <c r="T13" s="172"/>
      <c r="U13" s="172"/>
      <c r="V13" s="172"/>
      <c r="W13" s="172"/>
      <c r="X13" s="172"/>
    </row>
    <row r="14" spans="1:24" s="158" customFormat="1" ht="15" thickBot="1" x14ac:dyDescent="0.4">
      <c r="A14" s="497"/>
      <c r="B14" s="498"/>
      <c r="C14" s="498"/>
      <c r="D14" s="498"/>
      <c r="E14" s="498"/>
      <c r="F14" s="498"/>
      <c r="G14" s="498"/>
      <c r="H14" s="498"/>
      <c r="I14" s="498"/>
      <c r="J14" s="498"/>
      <c r="K14" s="498"/>
      <c r="L14" s="498"/>
      <c r="M14" s="498"/>
      <c r="N14" s="499"/>
      <c r="O14" s="266"/>
      <c r="P14" s="310"/>
      <c r="Q14" s="172"/>
      <c r="R14" s="172"/>
      <c r="S14" s="172"/>
      <c r="T14" s="172"/>
      <c r="U14" s="172"/>
      <c r="V14" s="172"/>
      <c r="W14" s="172"/>
      <c r="X14" s="172"/>
    </row>
    <row r="15" spans="1:24" s="158" customFormat="1" x14ac:dyDescent="0.35">
      <c r="A15" s="199"/>
      <c r="B15" s="199"/>
      <c r="C15" s="199"/>
      <c r="D15" s="199"/>
      <c r="E15" s="199"/>
      <c r="F15" s="199"/>
      <c r="G15" s="199"/>
      <c r="H15" s="199"/>
      <c r="I15" s="199"/>
      <c r="J15" s="199"/>
      <c r="K15" s="199"/>
      <c r="L15" s="199"/>
      <c r="M15" s="199"/>
      <c r="N15" s="199"/>
      <c r="O15" s="266"/>
      <c r="P15" s="310"/>
      <c r="Q15" s="172"/>
      <c r="R15" s="172"/>
      <c r="S15" s="172"/>
      <c r="T15" s="172"/>
      <c r="U15" s="172"/>
      <c r="V15" s="172"/>
      <c r="W15" s="172"/>
      <c r="X15" s="172"/>
    </row>
    <row r="16" spans="1:24" s="11" customFormat="1" ht="23.5" x14ac:dyDescent="0.55000000000000004">
      <c r="A16" s="186" t="s">
        <v>160</v>
      </c>
      <c r="B16" s="227"/>
      <c r="C16" s="227"/>
      <c r="D16" s="208"/>
      <c r="E16" s="200"/>
      <c r="F16" s="200"/>
      <c r="G16" s="200"/>
      <c r="H16" s="200"/>
      <c r="I16" s="200"/>
      <c r="J16" s="200"/>
      <c r="K16" s="200"/>
      <c r="O16" s="264"/>
      <c r="P16" s="311"/>
      <c r="Q16" s="202"/>
      <c r="R16" s="201"/>
      <c r="S16" s="202"/>
      <c r="T16" s="201"/>
    </row>
    <row r="17" spans="1:22" s="195" customFormat="1" ht="46.5" x14ac:dyDescent="0.35">
      <c r="A17" s="191" t="s">
        <v>74</v>
      </c>
      <c r="B17" s="209"/>
      <c r="C17" s="209"/>
      <c r="D17" s="209"/>
      <c r="E17" s="192"/>
      <c r="F17" s="192"/>
      <c r="G17" s="192"/>
      <c r="H17" s="192"/>
      <c r="I17" s="192"/>
      <c r="J17" s="192"/>
      <c r="K17" s="192"/>
      <c r="L17" s="192"/>
      <c r="M17" s="193"/>
      <c r="N17" s="254" t="s">
        <v>70</v>
      </c>
      <c r="O17" s="194" t="s">
        <v>38</v>
      </c>
      <c r="P17" s="194" t="s">
        <v>71</v>
      </c>
      <c r="Q17" s="194" t="s">
        <v>39</v>
      </c>
      <c r="R17" s="194" t="s">
        <v>71</v>
      </c>
      <c r="S17" s="194" t="s">
        <v>40</v>
      </c>
      <c r="T17" s="194" t="s">
        <v>71</v>
      </c>
      <c r="U17" s="194" t="s">
        <v>594</v>
      </c>
      <c r="V17" s="194" t="s">
        <v>71</v>
      </c>
    </row>
    <row r="18" spans="1:22" s="10" customFormat="1" ht="29" x14ac:dyDescent="0.35">
      <c r="A18" s="187" t="s">
        <v>61</v>
      </c>
      <c r="B18" s="188" t="s">
        <v>56</v>
      </c>
      <c r="C18" s="188" t="s">
        <v>55</v>
      </c>
      <c r="D18" s="189" t="s">
        <v>33</v>
      </c>
      <c r="E18" s="485" t="s">
        <v>34</v>
      </c>
      <c r="F18" s="486"/>
      <c r="G18" s="486"/>
      <c r="H18" s="486"/>
      <c r="I18" s="486"/>
      <c r="J18" s="486"/>
      <c r="K18" s="486"/>
      <c r="L18" s="486"/>
      <c r="M18" s="487"/>
      <c r="N18" s="253" t="s">
        <v>35</v>
      </c>
      <c r="O18" s="190" t="s">
        <v>35</v>
      </c>
      <c r="P18" s="312"/>
      <c r="Q18" s="15" t="s">
        <v>35</v>
      </c>
      <c r="R18" s="16"/>
      <c r="S18" s="15" t="s">
        <v>35</v>
      </c>
      <c r="T18" s="361"/>
      <c r="U18" s="15" t="s">
        <v>35</v>
      </c>
      <c r="V18" s="372"/>
    </row>
    <row r="19" spans="1:22" s="28" customFormat="1" ht="30" customHeight="1" x14ac:dyDescent="0.35">
      <c r="A19" s="155">
        <v>4</v>
      </c>
      <c r="B19" s="27" t="s">
        <v>46</v>
      </c>
      <c r="C19" s="156" t="s">
        <v>46</v>
      </c>
      <c r="D19" s="185" t="s">
        <v>1</v>
      </c>
      <c r="E19" s="488" t="s">
        <v>572</v>
      </c>
      <c r="F19" s="489"/>
      <c r="G19" s="489"/>
      <c r="H19" s="489"/>
      <c r="I19" s="489"/>
      <c r="J19" s="489"/>
      <c r="K19" s="489"/>
      <c r="L19" s="489"/>
      <c r="M19" s="490"/>
      <c r="N19" s="24">
        <f>4*700</f>
        <v>2800</v>
      </c>
      <c r="O19" s="24">
        <f>4*700</f>
        <v>2800</v>
      </c>
      <c r="P19" s="295"/>
      <c r="Q19" s="24">
        <f>4*700</f>
        <v>2800</v>
      </c>
      <c r="R19" s="27"/>
      <c r="S19" s="24">
        <f>2*700</f>
        <v>1400</v>
      </c>
      <c r="T19" s="357"/>
      <c r="U19" s="24">
        <f>2*700</f>
        <v>1400</v>
      </c>
      <c r="V19" s="353"/>
    </row>
    <row r="20" spans="1:22" s="28" customFormat="1" x14ac:dyDescent="0.35">
      <c r="A20" s="286">
        <v>5</v>
      </c>
      <c r="B20" s="27" t="s">
        <v>46</v>
      </c>
      <c r="C20" s="27" t="s">
        <v>46</v>
      </c>
      <c r="D20" s="287" t="s">
        <v>1</v>
      </c>
      <c r="E20" s="505" t="s">
        <v>279</v>
      </c>
      <c r="F20" s="505"/>
      <c r="G20" s="505"/>
      <c r="H20" s="505"/>
      <c r="I20" s="505"/>
      <c r="J20" s="505"/>
      <c r="K20" s="505"/>
      <c r="L20" s="505"/>
      <c r="M20" s="505"/>
      <c r="N20" s="289">
        <f>18*735</f>
        <v>13230</v>
      </c>
      <c r="O20" s="289">
        <f>18*735</f>
        <v>13230</v>
      </c>
      <c r="P20" s="295"/>
      <c r="Q20" s="289">
        <f>18*735</f>
        <v>13230</v>
      </c>
      <c r="R20" s="27"/>
      <c r="S20" s="289">
        <f>18*735</f>
        <v>13230</v>
      </c>
      <c r="T20" s="357"/>
      <c r="U20" s="289">
        <f>18*735</f>
        <v>13230</v>
      </c>
      <c r="V20" s="353"/>
    </row>
    <row r="21" spans="1:22" s="28" customFormat="1" ht="29" x14ac:dyDescent="0.35">
      <c r="A21" s="340">
        <v>6</v>
      </c>
      <c r="B21" s="341" t="s">
        <v>46</v>
      </c>
      <c r="C21" s="349" t="s">
        <v>49</v>
      </c>
      <c r="D21" s="356" t="s">
        <v>1</v>
      </c>
      <c r="E21" s="500" t="s">
        <v>595</v>
      </c>
      <c r="F21" s="501"/>
      <c r="G21" s="501"/>
      <c r="H21" s="501"/>
      <c r="I21" s="501"/>
      <c r="J21" s="501"/>
      <c r="K21" s="501"/>
      <c r="L21" s="501"/>
      <c r="M21" s="502"/>
      <c r="N21" s="342">
        <f>10*25*96</f>
        <v>24000</v>
      </c>
      <c r="O21" s="342">
        <f>10*25*96</f>
        <v>24000</v>
      </c>
      <c r="P21" s="344"/>
      <c r="Q21" s="342">
        <f>10*25*96</f>
        <v>24000</v>
      </c>
      <c r="R21" s="341"/>
      <c r="S21" s="342">
        <f>10*25*96</f>
        <v>24000</v>
      </c>
      <c r="T21" s="349"/>
      <c r="U21" s="354">
        <f>7*25*96</f>
        <v>16800</v>
      </c>
      <c r="V21" s="355" t="s">
        <v>596</v>
      </c>
    </row>
    <row r="22" spans="1:22" s="28" customFormat="1" ht="30" customHeight="1" x14ac:dyDescent="0.35">
      <c r="A22" s="326">
        <v>20</v>
      </c>
      <c r="B22" s="327" t="s">
        <v>46</v>
      </c>
      <c r="C22" s="328" t="s">
        <v>49</v>
      </c>
      <c r="D22" s="329" t="s">
        <v>3</v>
      </c>
      <c r="E22" s="509" t="s">
        <v>465</v>
      </c>
      <c r="F22" s="510"/>
      <c r="G22" s="510"/>
      <c r="H22" s="510"/>
      <c r="I22" s="510"/>
      <c r="J22" s="510"/>
      <c r="K22" s="510"/>
      <c r="L22" s="510"/>
      <c r="M22" s="511"/>
      <c r="N22" s="325">
        <f>1000*15</f>
        <v>15000</v>
      </c>
      <c r="O22" s="325">
        <f>1000*15</f>
        <v>15000</v>
      </c>
      <c r="P22" s="346"/>
      <c r="Q22" s="350">
        <v>0</v>
      </c>
      <c r="R22" s="327" t="s">
        <v>477</v>
      </c>
      <c r="S22" s="333">
        <v>0</v>
      </c>
      <c r="T22" s="357"/>
      <c r="U22" s="333">
        <v>0</v>
      </c>
      <c r="V22" s="353"/>
    </row>
    <row r="23" spans="1:22" s="28" customFormat="1" ht="53.25" customHeight="1" x14ac:dyDescent="0.35">
      <c r="A23" s="321">
        <v>32</v>
      </c>
      <c r="B23" s="322" t="s">
        <v>46</v>
      </c>
      <c r="C23" s="323" t="s">
        <v>49</v>
      </c>
      <c r="D23" s="324" t="s">
        <v>1</v>
      </c>
      <c r="E23" s="512" t="s">
        <v>458</v>
      </c>
      <c r="F23" s="513"/>
      <c r="G23" s="513"/>
      <c r="H23" s="513"/>
      <c r="I23" s="513"/>
      <c r="J23" s="513"/>
      <c r="K23" s="513"/>
      <c r="L23" s="513"/>
      <c r="M23" s="514"/>
      <c r="N23" s="325">
        <f>50*45</f>
        <v>2250</v>
      </c>
      <c r="O23" s="325">
        <f>50*45</f>
        <v>2250</v>
      </c>
      <c r="P23" s="295"/>
      <c r="Q23" s="325">
        <f>50*45</f>
        <v>2250</v>
      </c>
      <c r="R23" s="27"/>
      <c r="S23" s="325">
        <f>50*45</f>
        <v>2250</v>
      </c>
      <c r="T23" s="357"/>
      <c r="U23" s="325">
        <f>50*45</f>
        <v>2250</v>
      </c>
      <c r="V23" s="353"/>
    </row>
    <row r="24" spans="1:22" s="28" customFormat="1" ht="30" customHeight="1" x14ac:dyDescent="0.35">
      <c r="A24" s="326">
        <v>37</v>
      </c>
      <c r="B24" s="327" t="s">
        <v>46</v>
      </c>
      <c r="C24" s="358" t="s">
        <v>49</v>
      </c>
      <c r="D24" s="360" t="s">
        <v>1</v>
      </c>
      <c r="E24" s="509" t="s">
        <v>451</v>
      </c>
      <c r="F24" s="510"/>
      <c r="G24" s="510"/>
      <c r="H24" s="510"/>
      <c r="I24" s="510"/>
      <c r="J24" s="510"/>
      <c r="K24" s="510"/>
      <c r="L24" s="510"/>
      <c r="M24" s="511"/>
      <c r="N24" s="325">
        <f>80*45</f>
        <v>3600</v>
      </c>
      <c r="O24" s="325">
        <f>80*45</f>
        <v>3600</v>
      </c>
      <c r="P24" s="346"/>
      <c r="Q24" s="325">
        <f>80*45</f>
        <v>3600</v>
      </c>
      <c r="R24" s="327"/>
      <c r="S24" s="333">
        <v>0</v>
      </c>
      <c r="T24" s="357" t="s">
        <v>500</v>
      </c>
      <c r="U24" s="333">
        <v>0</v>
      </c>
      <c r="V24" s="353"/>
    </row>
    <row r="25" spans="1:22" s="28" customFormat="1" x14ac:dyDescent="0.35">
      <c r="A25" s="155"/>
      <c r="B25" s="27"/>
      <c r="C25" s="156"/>
      <c r="D25" s="185"/>
      <c r="E25" s="488"/>
      <c r="F25" s="489"/>
      <c r="G25" s="489"/>
      <c r="H25" s="489"/>
      <c r="I25" s="489"/>
      <c r="J25" s="489"/>
      <c r="K25" s="489"/>
      <c r="L25" s="489"/>
      <c r="M25" s="490"/>
      <c r="N25" s="24"/>
      <c r="O25" s="25"/>
      <c r="P25" s="295"/>
      <c r="Q25" s="26"/>
      <c r="R25" s="27"/>
      <c r="S25" s="26"/>
      <c r="T25" s="357"/>
      <c r="U25" s="353"/>
      <c r="V25" s="353"/>
    </row>
    <row r="26" spans="1:22" s="28" customFormat="1" x14ac:dyDescent="0.35">
      <c r="A26" s="155"/>
      <c r="B26" s="27"/>
      <c r="C26" s="156"/>
      <c r="D26" s="185"/>
      <c r="E26" s="488"/>
      <c r="F26" s="489"/>
      <c r="G26" s="489"/>
      <c r="H26" s="489"/>
      <c r="I26" s="489"/>
      <c r="J26" s="489"/>
      <c r="K26" s="489"/>
      <c r="L26" s="489"/>
      <c r="M26" s="490"/>
      <c r="N26" s="24"/>
      <c r="O26" s="25"/>
      <c r="P26" s="295"/>
      <c r="Q26" s="26"/>
      <c r="R26" s="27"/>
      <c r="S26" s="26"/>
      <c r="T26" s="357"/>
      <c r="U26" s="353"/>
      <c r="V26" s="353"/>
    </row>
    <row r="27" spans="1:22" s="28" customFormat="1" x14ac:dyDescent="0.35">
      <c r="A27" s="155"/>
      <c r="B27" s="27"/>
      <c r="C27" s="156"/>
      <c r="D27" s="185"/>
      <c r="E27" s="488"/>
      <c r="F27" s="489"/>
      <c r="G27" s="489"/>
      <c r="H27" s="489"/>
      <c r="I27" s="489"/>
      <c r="J27" s="489"/>
      <c r="K27" s="489"/>
      <c r="L27" s="489"/>
      <c r="M27" s="490"/>
      <c r="N27" s="24"/>
      <c r="O27" s="25"/>
      <c r="P27" s="295"/>
      <c r="Q27" s="26"/>
      <c r="R27" s="27"/>
      <c r="S27" s="26"/>
      <c r="T27" s="357"/>
      <c r="U27" s="353"/>
      <c r="V27" s="353"/>
    </row>
    <row r="28" spans="1:22" s="28" customFormat="1" x14ac:dyDescent="0.35">
      <c r="A28" s="155"/>
      <c r="B28" s="27"/>
      <c r="C28" s="156"/>
      <c r="D28" s="185"/>
      <c r="E28" s="488"/>
      <c r="F28" s="489"/>
      <c r="G28" s="489"/>
      <c r="H28" s="489"/>
      <c r="I28" s="489"/>
      <c r="J28" s="489"/>
      <c r="K28" s="489"/>
      <c r="L28" s="489"/>
      <c r="M28" s="490"/>
      <c r="N28" s="24"/>
      <c r="O28" s="25"/>
      <c r="P28" s="295"/>
      <c r="Q28" s="26"/>
      <c r="R28" s="27"/>
      <c r="S28" s="26"/>
      <c r="T28" s="357"/>
      <c r="U28" s="353"/>
      <c r="V28" s="353"/>
    </row>
    <row r="29" spans="1:22" s="160" customFormat="1" x14ac:dyDescent="0.35">
      <c r="B29" s="210"/>
      <c r="C29" s="210"/>
      <c r="D29" s="210"/>
      <c r="K29" s="204" t="s">
        <v>75</v>
      </c>
      <c r="N29" s="204">
        <f>SUM(N19:N28)</f>
        <v>60880</v>
      </c>
      <c r="O29" s="267">
        <f>SUM(O19:O28)</f>
        <v>60880</v>
      </c>
      <c r="P29" s="313"/>
      <c r="Q29" s="206">
        <f>SUM(Q19:Q28)</f>
        <v>45880</v>
      </c>
      <c r="R29" s="205"/>
      <c r="S29" s="206">
        <f>SUM(S19:S28)</f>
        <v>40880</v>
      </c>
      <c r="T29" s="205"/>
      <c r="U29" s="206">
        <f>SUM(U19:U28)</f>
        <v>33680</v>
      </c>
      <c r="V29" s="369"/>
    </row>
    <row r="30" spans="1:22" s="158" customFormat="1" x14ac:dyDescent="0.35">
      <c r="B30" s="197"/>
      <c r="C30" s="197"/>
      <c r="D30" s="197"/>
      <c r="O30" s="263"/>
      <c r="P30" s="307"/>
      <c r="Q30" s="170"/>
      <c r="R30" s="203"/>
      <c r="S30" s="170"/>
      <c r="T30" s="203"/>
      <c r="U30" s="370"/>
      <c r="V30" s="370"/>
    </row>
    <row r="31" spans="1:22" s="52" customFormat="1" ht="55.5" x14ac:dyDescent="0.35">
      <c r="A31" s="53" t="s">
        <v>139</v>
      </c>
      <c r="B31" s="211"/>
      <c r="C31" s="211"/>
      <c r="D31" s="211"/>
      <c r="E31" s="54"/>
      <c r="F31" s="54"/>
      <c r="G31" s="54"/>
      <c r="H31" s="54"/>
      <c r="I31" s="54"/>
      <c r="J31" s="54"/>
      <c r="K31" s="54"/>
      <c r="L31" s="54"/>
      <c r="M31" s="55"/>
      <c r="N31" s="255" t="s">
        <v>70</v>
      </c>
      <c r="O31" s="56" t="s">
        <v>38</v>
      </c>
      <c r="P31" s="194" t="s">
        <v>71</v>
      </c>
      <c r="Q31" s="56" t="s">
        <v>39</v>
      </c>
      <c r="R31" s="57" t="s">
        <v>71</v>
      </c>
      <c r="S31" s="56" t="s">
        <v>40</v>
      </c>
      <c r="T31" s="371" t="s">
        <v>71</v>
      </c>
      <c r="U31" s="56" t="s">
        <v>594</v>
      </c>
      <c r="V31" s="371" t="s">
        <v>71</v>
      </c>
    </row>
    <row r="32" spans="1:22" s="10" customFormat="1" ht="29" x14ac:dyDescent="0.35">
      <c r="A32" s="187" t="s">
        <v>61</v>
      </c>
      <c r="B32" s="188" t="s">
        <v>56</v>
      </c>
      <c r="C32" s="188" t="s">
        <v>55</v>
      </c>
      <c r="D32" s="189" t="s">
        <v>33</v>
      </c>
      <c r="E32" s="485" t="s">
        <v>34</v>
      </c>
      <c r="F32" s="486"/>
      <c r="G32" s="486"/>
      <c r="H32" s="486"/>
      <c r="I32" s="486"/>
      <c r="J32" s="486"/>
      <c r="K32" s="486"/>
      <c r="L32" s="486"/>
      <c r="M32" s="487"/>
      <c r="N32" s="253" t="s">
        <v>35</v>
      </c>
      <c r="O32" s="190" t="s">
        <v>35</v>
      </c>
      <c r="P32" s="312"/>
      <c r="Q32" s="15" t="s">
        <v>35</v>
      </c>
      <c r="R32" s="16"/>
      <c r="S32" s="15" t="s">
        <v>35</v>
      </c>
      <c r="T32" s="361"/>
      <c r="U32" s="15" t="s">
        <v>35</v>
      </c>
      <c r="V32" s="372"/>
    </row>
    <row r="33" spans="1:22" s="28" customFormat="1" ht="29" x14ac:dyDescent="0.35">
      <c r="A33" s="155">
        <v>4</v>
      </c>
      <c r="B33" s="27" t="s">
        <v>46</v>
      </c>
      <c r="C33" s="156" t="s">
        <v>49</v>
      </c>
      <c r="D33" s="212" t="s">
        <v>4</v>
      </c>
      <c r="E33" s="488" t="s">
        <v>417</v>
      </c>
      <c r="F33" s="489"/>
      <c r="G33" s="489"/>
      <c r="H33" s="489"/>
      <c r="I33" s="489"/>
      <c r="J33" s="489"/>
      <c r="K33" s="489"/>
      <c r="L33" s="489"/>
      <c r="M33" s="490"/>
      <c r="N33" s="292">
        <f t="shared" ref="N33:O38" si="0">N19*0.0845</f>
        <v>236.60000000000002</v>
      </c>
      <c r="O33" s="292">
        <f t="shared" si="0"/>
        <v>236.60000000000002</v>
      </c>
      <c r="P33" s="295"/>
      <c r="Q33" s="292">
        <f t="shared" ref="Q33:S33" si="1">Q19*0.0845</f>
        <v>236.60000000000002</v>
      </c>
      <c r="R33" s="27"/>
      <c r="S33" s="292">
        <f t="shared" si="1"/>
        <v>118.30000000000001</v>
      </c>
      <c r="T33" s="357"/>
      <c r="U33" s="292">
        <f t="shared" ref="U33" si="2">U19*0.0845</f>
        <v>118.30000000000001</v>
      </c>
      <c r="V33" s="353"/>
    </row>
    <row r="34" spans="1:22" s="28" customFormat="1" ht="29" x14ac:dyDescent="0.35">
      <c r="A34" s="155">
        <v>5</v>
      </c>
      <c r="B34" s="27" t="s">
        <v>46</v>
      </c>
      <c r="C34" s="285" t="s">
        <v>49</v>
      </c>
      <c r="D34" s="212" t="s">
        <v>4</v>
      </c>
      <c r="E34" s="488" t="s">
        <v>280</v>
      </c>
      <c r="F34" s="489"/>
      <c r="G34" s="489"/>
      <c r="H34" s="489"/>
      <c r="I34" s="489"/>
      <c r="J34" s="489"/>
      <c r="K34" s="489"/>
      <c r="L34" s="489"/>
      <c r="M34" s="490"/>
      <c r="N34" s="292">
        <f t="shared" si="0"/>
        <v>1117.9350000000002</v>
      </c>
      <c r="O34" s="292">
        <f t="shared" si="0"/>
        <v>1117.9350000000002</v>
      </c>
      <c r="P34" s="295"/>
      <c r="Q34" s="292">
        <f t="shared" ref="Q34:S34" si="3">Q20*0.0845</f>
        <v>1117.9350000000002</v>
      </c>
      <c r="R34" s="27"/>
      <c r="S34" s="292">
        <f t="shared" si="3"/>
        <v>1117.9350000000002</v>
      </c>
      <c r="T34" s="357"/>
      <c r="U34" s="292">
        <f t="shared" ref="U34" si="4">U20*0.0845</f>
        <v>1117.9350000000002</v>
      </c>
      <c r="V34" s="353"/>
    </row>
    <row r="35" spans="1:22" s="28" customFormat="1" ht="29" x14ac:dyDescent="0.35">
      <c r="A35" s="155">
        <v>6</v>
      </c>
      <c r="B35" s="27" t="s">
        <v>46</v>
      </c>
      <c r="C35" s="156" t="s">
        <v>49</v>
      </c>
      <c r="D35" s="212" t="s">
        <v>4</v>
      </c>
      <c r="E35" s="488" t="s">
        <v>278</v>
      </c>
      <c r="F35" s="489"/>
      <c r="G35" s="489"/>
      <c r="H35" s="489"/>
      <c r="I35" s="489"/>
      <c r="J35" s="489"/>
      <c r="K35" s="489"/>
      <c r="L35" s="489"/>
      <c r="M35" s="490"/>
      <c r="N35" s="292">
        <f t="shared" si="0"/>
        <v>2028.0000000000002</v>
      </c>
      <c r="O35" s="292">
        <f t="shared" si="0"/>
        <v>2028.0000000000002</v>
      </c>
      <c r="P35" s="295"/>
      <c r="Q35" s="292">
        <f t="shared" ref="Q35:S35" si="5">Q21*0.0845</f>
        <v>2028.0000000000002</v>
      </c>
      <c r="R35" s="27"/>
      <c r="S35" s="292">
        <f t="shared" si="5"/>
        <v>2028.0000000000002</v>
      </c>
      <c r="T35" s="357"/>
      <c r="U35" s="292">
        <f t="shared" ref="U35" si="6">U21*0.0845</f>
        <v>1419.6000000000001</v>
      </c>
      <c r="V35" s="353"/>
    </row>
    <row r="36" spans="1:22" s="28" customFormat="1" ht="58" x14ac:dyDescent="0.35">
      <c r="A36" s="326">
        <v>20</v>
      </c>
      <c r="B36" s="327" t="s">
        <v>46</v>
      </c>
      <c r="C36" s="328" t="s">
        <v>49</v>
      </c>
      <c r="D36" s="330" t="s">
        <v>4</v>
      </c>
      <c r="E36" s="509" t="s">
        <v>320</v>
      </c>
      <c r="F36" s="510"/>
      <c r="G36" s="510"/>
      <c r="H36" s="510"/>
      <c r="I36" s="510"/>
      <c r="J36" s="510"/>
      <c r="K36" s="510"/>
      <c r="L36" s="510"/>
      <c r="M36" s="511"/>
      <c r="N36" s="351">
        <f t="shared" si="0"/>
        <v>1267.5</v>
      </c>
      <c r="O36" s="351">
        <f t="shared" si="0"/>
        <v>1267.5</v>
      </c>
      <c r="P36" s="346"/>
      <c r="Q36" s="350">
        <v>0</v>
      </c>
      <c r="R36" s="327" t="s">
        <v>478</v>
      </c>
      <c r="S36" s="333">
        <v>0</v>
      </c>
      <c r="T36" s="357"/>
      <c r="U36" s="333">
        <v>0</v>
      </c>
      <c r="V36" s="353"/>
    </row>
    <row r="37" spans="1:22" s="28" customFormat="1" ht="29" x14ac:dyDescent="0.35">
      <c r="A37" s="326">
        <v>32</v>
      </c>
      <c r="B37" s="327" t="s">
        <v>46</v>
      </c>
      <c r="C37" s="328" t="s">
        <v>49</v>
      </c>
      <c r="D37" s="330" t="s">
        <v>4</v>
      </c>
      <c r="E37" s="509" t="s">
        <v>459</v>
      </c>
      <c r="F37" s="510"/>
      <c r="G37" s="510"/>
      <c r="H37" s="510"/>
      <c r="I37" s="510"/>
      <c r="J37" s="510"/>
      <c r="K37" s="510"/>
      <c r="L37" s="510"/>
      <c r="M37" s="511"/>
      <c r="N37" s="325">
        <f t="shared" si="0"/>
        <v>190.125</v>
      </c>
      <c r="O37" s="325">
        <f t="shared" si="0"/>
        <v>190.125</v>
      </c>
      <c r="P37" s="295"/>
      <c r="Q37" s="325">
        <f t="shared" ref="Q37:S37" si="7">Q23*0.0845</f>
        <v>190.125</v>
      </c>
      <c r="R37" s="27"/>
      <c r="S37" s="325">
        <f t="shared" si="7"/>
        <v>190.125</v>
      </c>
      <c r="T37" s="357"/>
      <c r="U37" s="325">
        <f t="shared" ref="U37" si="8">U23*0.0845</f>
        <v>190.125</v>
      </c>
      <c r="V37" s="353"/>
    </row>
    <row r="38" spans="1:22" s="28" customFormat="1" ht="29" x14ac:dyDescent="0.35">
      <c r="A38" s="326">
        <v>37</v>
      </c>
      <c r="B38" s="327" t="s">
        <v>46</v>
      </c>
      <c r="C38" s="358" t="s">
        <v>49</v>
      </c>
      <c r="D38" s="330" t="s">
        <v>4</v>
      </c>
      <c r="E38" s="509" t="s">
        <v>444</v>
      </c>
      <c r="F38" s="510"/>
      <c r="G38" s="510"/>
      <c r="H38" s="510"/>
      <c r="I38" s="510"/>
      <c r="J38" s="510"/>
      <c r="K38" s="510"/>
      <c r="L38" s="510"/>
      <c r="M38" s="511"/>
      <c r="N38" s="325">
        <f t="shared" si="0"/>
        <v>304.20000000000005</v>
      </c>
      <c r="O38" s="325">
        <f t="shared" si="0"/>
        <v>304.20000000000005</v>
      </c>
      <c r="P38" s="346"/>
      <c r="Q38" s="325">
        <f t="shared" ref="Q38:S38" si="9">Q24*0.0845</f>
        <v>304.20000000000005</v>
      </c>
      <c r="R38" s="327"/>
      <c r="S38" s="325">
        <f t="shared" si="9"/>
        <v>0</v>
      </c>
      <c r="T38" s="357"/>
      <c r="U38" s="325">
        <f t="shared" ref="U38" si="10">U24*0.0845</f>
        <v>0</v>
      </c>
      <c r="V38" s="353"/>
    </row>
    <row r="39" spans="1:22" s="28" customFormat="1" ht="29" x14ac:dyDescent="0.35">
      <c r="A39" s="155"/>
      <c r="B39" s="27"/>
      <c r="C39" s="156"/>
      <c r="D39" s="212" t="s">
        <v>4</v>
      </c>
      <c r="E39" s="488"/>
      <c r="F39" s="489"/>
      <c r="G39" s="489"/>
      <c r="H39" s="489"/>
      <c r="I39" s="489"/>
      <c r="J39" s="489"/>
      <c r="K39" s="489"/>
      <c r="L39" s="489"/>
      <c r="M39" s="490"/>
      <c r="N39" s="24"/>
      <c r="O39" s="25"/>
      <c r="P39" s="295"/>
      <c r="Q39" s="26"/>
      <c r="R39" s="27"/>
      <c r="S39" s="26"/>
      <c r="T39" s="357"/>
      <c r="U39" s="353"/>
      <c r="V39" s="353"/>
    </row>
    <row r="40" spans="1:22" s="28" customFormat="1" ht="29" x14ac:dyDescent="0.35">
      <c r="A40" s="155"/>
      <c r="B40" s="27"/>
      <c r="C40" s="156"/>
      <c r="D40" s="212" t="s">
        <v>4</v>
      </c>
      <c r="E40" s="488"/>
      <c r="F40" s="489"/>
      <c r="G40" s="489"/>
      <c r="H40" s="489"/>
      <c r="I40" s="489"/>
      <c r="J40" s="489"/>
      <c r="K40" s="489"/>
      <c r="L40" s="489"/>
      <c r="M40" s="490"/>
      <c r="N40" s="24"/>
      <c r="O40" s="25"/>
      <c r="P40" s="295"/>
      <c r="Q40" s="26"/>
      <c r="R40" s="27"/>
      <c r="S40" s="26"/>
      <c r="T40" s="357"/>
      <c r="U40" s="353"/>
      <c r="V40" s="353"/>
    </row>
    <row r="41" spans="1:22" s="28" customFormat="1" ht="29" x14ac:dyDescent="0.35">
      <c r="A41" s="155"/>
      <c r="B41" s="27"/>
      <c r="C41" s="156"/>
      <c r="D41" s="212" t="s">
        <v>4</v>
      </c>
      <c r="E41" s="488"/>
      <c r="F41" s="489"/>
      <c r="G41" s="489"/>
      <c r="H41" s="489"/>
      <c r="I41" s="489"/>
      <c r="J41" s="489"/>
      <c r="K41" s="489"/>
      <c r="L41" s="489"/>
      <c r="M41" s="490"/>
      <c r="N41" s="24"/>
      <c r="O41" s="25"/>
      <c r="P41" s="295"/>
      <c r="Q41" s="26"/>
      <c r="R41" s="27"/>
      <c r="S41" s="26"/>
      <c r="T41" s="357"/>
      <c r="U41" s="353"/>
      <c r="V41" s="353"/>
    </row>
    <row r="42" spans="1:22" s="28" customFormat="1" ht="29" x14ac:dyDescent="0.35">
      <c r="A42" s="155"/>
      <c r="B42" s="27"/>
      <c r="C42" s="156"/>
      <c r="D42" s="212" t="s">
        <v>4</v>
      </c>
      <c r="E42" s="488"/>
      <c r="F42" s="489"/>
      <c r="G42" s="489"/>
      <c r="H42" s="489"/>
      <c r="I42" s="489"/>
      <c r="J42" s="489"/>
      <c r="K42" s="489"/>
      <c r="L42" s="489"/>
      <c r="M42" s="490"/>
      <c r="N42" s="24"/>
      <c r="O42" s="25"/>
      <c r="P42" s="295"/>
      <c r="Q42" s="26"/>
      <c r="R42" s="27"/>
      <c r="S42" s="26"/>
      <c r="T42" s="357"/>
      <c r="U42" s="353"/>
      <c r="V42" s="353"/>
    </row>
    <row r="43" spans="1:22" s="160" customFormat="1" x14ac:dyDescent="0.35">
      <c r="B43" s="210"/>
      <c r="C43" s="210"/>
      <c r="D43" s="210"/>
      <c r="K43" s="204" t="s">
        <v>76</v>
      </c>
      <c r="M43" s="219"/>
      <c r="N43" s="204">
        <f>SUM(N33:N42)</f>
        <v>5144.3600000000006</v>
      </c>
      <c r="O43" s="267">
        <f>SUM(O33:O42)</f>
        <v>5144.3600000000006</v>
      </c>
      <c r="P43" s="313"/>
      <c r="Q43" s="206">
        <f>SUM(Q33:Q42)</f>
        <v>3876.8600000000006</v>
      </c>
      <c r="R43" s="205"/>
      <c r="S43" s="206">
        <f>SUM(S33:S42)</f>
        <v>3454.3600000000006</v>
      </c>
      <c r="T43" s="205"/>
      <c r="U43" s="206">
        <f>SUM(U33:U42)</f>
        <v>2845.96</v>
      </c>
    </row>
    <row r="44" spans="1:22" s="160" customFormat="1" ht="15" thickBot="1" x14ac:dyDescent="0.4">
      <c r="B44" s="210"/>
      <c r="C44" s="210"/>
      <c r="D44" s="210"/>
      <c r="N44" s="204"/>
      <c r="O44" s="267"/>
      <c r="P44" s="313"/>
      <c r="Q44" s="220"/>
      <c r="R44" s="205"/>
      <c r="S44" s="220"/>
      <c r="T44" s="205"/>
    </row>
    <row r="45" spans="1:22" s="160" customFormat="1" ht="19" thickBot="1" x14ac:dyDescent="0.5">
      <c r="B45" s="210"/>
      <c r="C45" s="210"/>
      <c r="D45" s="210"/>
      <c r="J45" s="506" t="s">
        <v>57</v>
      </c>
      <c r="K45" s="507"/>
      <c r="L45" s="507"/>
      <c r="M45" s="508"/>
      <c r="N45" s="204">
        <f>SUM(N29,N43)</f>
        <v>66024.36</v>
      </c>
      <c r="O45" s="267">
        <f>SUM(O29,O43)</f>
        <v>66024.36</v>
      </c>
      <c r="P45" s="314"/>
      <c r="Q45" s="204">
        <f>SUM(Q29,Q43)</f>
        <v>49756.86</v>
      </c>
      <c r="R45" s="204"/>
      <c r="S45" s="204">
        <f>SUM(S29,S43)</f>
        <v>44334.36</v>
      </c>
      <c r="T45" s="205"/>
      <c r="U45" s="204">
        <f>SUM(U29,U43)</f>
        <v>36525.96</v>
      </c>
    </row>
    <row r="46" spans="1:22" s="160" customFormat="1" ht="18.5" x14ac:dyDescent="0.45">
      <c r="B46" s="210"/>
      <c r="C46" s="210"/>
      <c r="D46" s="210"/>
      <c r="J46" s="221"/>
      <c r="K46" s="221"/>
      <c r="L46" s="221"/>
      <c r="M46" s="221"/>
      <c r="N46" s="204"/>
      <c r="O46" s="267"/>
      <c r="P46" s="314"/>
      <c r="Q46" s="204"/>
      <c r="R46" s="204"/>
      <c r="S46" s="204"/>
      <c r="T46" s="205"/>
    </row>
    <row r="47" spans="1:22" s="11" customFormat="1" ht="23.5" x14ac:dyDescent="0.55000000000000004">
      <c r="A47" s="186" t="s">
        <v>82</v>
      </c>
      <c r="B47" s="227"/>
      <c r="C47" s="227"/>
      <c r="D47" s="207"/>
      <c r="O47" s="264"/>
      <c r="P47" s="311"/>
      <c r="Q47" s="202"/>
      <c r="R47" s="201"/>
      <c r="S47" s="202"/>
      <c r="T47" s="201"/>
    </row>
    <row r="48" spans="1:22" s="195" customFormat="1" ht="46.5" x14ac:dyDescent="0.35">
      <c r="A48" s="222" t="s">
        <v>140</v>
      </c>
      <c r="B48" s="223"/>
      <c r="C48" s="223"/>
      <c r="D48" s="223"/>
      <c r="E48" s="223"/>
      <c r="F48" s="223"/>
      <c r="G48" s="223"/>
      <c r="H48" s="223"/>
      <c r="I48" s="223"/>
      <c r="J48" s="223"/>
      <c r="K48" s="223"/>
      <c r="L48" s="223"/>
      <c r="M48" s="224"/>
      <c r="N48" s="256" t="s">
        <v>70</v>
      </c>
      <c r="O48" s="225" t="s">
        <v>38</v>
      </c>
      <c r="P48" s="225" t="s">
        <v>71</v>
      </c>
      <c r="Q48" s="225" t="s">
        <v>39</v>
      </c>
      <c r="R48" s="225" t="s">
        <v>71</v>
      </c>
      <c r="S48" s="225" t="s">
        <v>40</v>
      </c>
      <c r="T48" s="225" t="s">
        <v>71</v>
      </c>
      <c r="U48" s="225" t="s">
        <v>594</v>
      </c>
      <c r="V48" s="225" t="s">
        <v>71</v>
      </c>
    </row>
    <row r="49" spans="1:22" ht="29" x14ac:dyDescent="0.35">
      <c r="A49" s="20" t="s">
        <v>61</v>
      </c>
      <c r="B49" s="188" t="s">
        <v>56</v>
      </c>
      <c r="C49" s="188" t="s">
        <v>55</v>
      </c>
      <c r="D49" s="213" t="s">
        <v>33</v>
      </c>
      <c r="E49" s="515" t="s">
        <v>34</v>
      </c>
      <c r="F49" s="516"/>
      <c r="G49" s="516"/>
      <c r="H49" s="516"/>
      <c r="I49" s="516"/>
      <c r="J49" s="516"/>
      <c r="K49" s="516"/>
      <c r="L49" s="516"/>
      <c r="M49" s="517"/>
      <c r="N49" s="252" t="s">
        <v>35</v>
      </c>
      <c r="O49" s="13" t="s">
        <v>35</v>
      </c>
      <c r="P49" s="312"/>
      <c r="Q49" s="13" t="s">
        <v>35</v>
      </c>
      <c r="R49" s="16"/>
      <c r="S49" s="13" t="s">
        <v>35</v>
      </c>
      <c r="T49" s="16"/>
      <c r="U49" s="5"/>
      <c r="V49" s="5"/>
    </row>
    <row r="50" spans="1:22" s="28" customFormat="1" ht="29" x14ac:dyDescent="0.35">
      <c r="A50" s="155">
        <v>4</v>
      </c>
      <c r="B50" s="27" t="s">
        <v>46</v>
      </c>
      <c r="C50" s="156" t="s">
        <v>49</v>
      </c>
      <c r="D50" s="185" t="s">
        <v>8</v>
      </c>
      <c r="E50" s="488" t="s">
        <v>573</v>
      </c>
      <c r="F50" s="489"/>
      <c r="G50" s="489"/>
      <c r="H50" s="489"/>
      <c r="I50" s="489"/>
      <c r="J50" s="489"/>
      <c r="K50" s="489"/>
      <c r="L50" s="489"/>
      <c r="M50" s="490"/>
      <c r="N50" s="24">
        <f>2*250</f>
        <v>500</v>
      </c>
      <c r="O50" s="24">
        <f>2*250</f>
        <v>500</v>
      </c>
      <c r="P50" s="320"/>
      <c r="Q50" s="25">
        <v>500</v>
      </c>
      <c r="R50" s="24"/>
      <c r="S50" s="25">
        <v>250</v>
      </c>
      <c r="T50" s="27"/>
      <c r="U50" s="25">
        <v>250</v>
      </c>
      <c r="V50" s="353"/>
    </row>
    <row r="51" spans="1:22" s="28" customFormat="1" ht="29" x14ac:dyDescent="0.35">
      <c r="A51" s="321">
        <v>37</v>
      </c>
      <c r="B51" s="322" t="s">
        <v>47</v>
      </c>
      <c r="C51" s="323" t="s">
        <v>49</v>
      </c>
      <c r="D51" s="324" t="s">
        <v>8</v>
      </c>
      <c r="E51" s="509" t="s">
        <v>501</v>
      </c>
      <c r="F51" s="510"/>
      <c r="G51" s="510"/>
      <c r="H51" s="510"/>
      <c r="I51" s="510"/>
      <c r="J51" s="510"/>
      <c r="K51" s="510"/>
      <c r="L51" s="510"/>
      <c r="M51" s="511"/>
      <c r="N51" s="325"/>
      <c r="O51" s="333"/>
      <c r="P51" s="346"/>
      <c r="Q51" s="333"/>
      <c r="R51" s="327"/>
      <c r="S51" s="333">
        <v>3900</v>
      </c>
      <c r="T51" s="327"/>
      <c r="U51" s="333">
        <v>3900</v>
      </c>
      <c r="V51" s="353"/>
    </row>
    <row r="52" spans="1:22" s="28" customFormat="1" ht="75" customHeight="1" x14ac:dyDescent="0.35">
      <c r="A52" s="340">
        <v>53</v>
      </c>
      <c r="B52" s="341" t="s">
        <v>48</v>
      </c>
      <c r="C52" s="349" t="s">
        <v>49</v>
      </c>
      <c r="D52" s="356" t="s">
        <v>8</v>
      </c>
      <c r="E52" s="500" t="s">
        <v>603</v>
      </c>
      <c r="F52" s="501"/>
      <c r="G52" s="501"/>
      <c r="H52" s="501"/>
      <c r="I52" s="501"/>
      <c r="J52" s="501"/>
      <c r="K52" s="501"/>
      <c r="L52" s="501"/>
      <c r="M52" s="502"/>
      <c r="N52" s="342"/>
      <c r="O52" s="352"/>
      <c r="P52" s="344"/>
      <c r="Q52" s="352"/>
      <c r="R52" s="341"/>
      <c r="S52" s="352"/>
      <c r="T52" s="341"/>
      <c r="U52" s="378">
        <v>12230</v>
      </c>
      <c r="V52" s="287" t="s">
        <v>604</v>
      </c>
    </row>
    <row r="53" spans="1:22" s="28" customFormat="1" x14ac:dyDescent="0.35">
      <c r="A53" s="155"/>
      <c r="B53" s="27"/>
      <c r="C53" s="156"/>
      <c r="D53" s="185"/>
      <c r="E53" s="488"/>
      <c r="F53" s="489"/>
      <c r="G53" s="489"/>
      <c r="H53" s="489"/>
      <c r="I53" s="489"/>
      <c r="J53" s="489"/>
      <c r="K53" s="489"/>
      <c r="L53" s="489"/>
      <c r="M53" s="490"/>
      <c r="N53" s="24"/>
      <c r="O53" s="25"/>
      <c r="P53" s="295"/>
      <c r="Q53" s="25"/>
      <c r="R53" s="27"/>
      <c r="S53" s="25"/>
      <c r="T53" s="27"/>
      <c r="U53" s="353"/>
      <c r="V53" s="353"/>
    </row>
    <row r="54" spans="1:22" s="28" customFormat="1" x14ac:dyDescent="0.35">
      <c r="A54" s="155"/>
      <c r="B54" s="27"/>
      <c r="C54" s="156"/>
      <c r="D54" s="185"/>
      <c r="E54" s="488"/>
      <c r="F54" s="489"/>
      <c r="G54" s="489"/>
      <c r="H54" s="489"/>
      <c r="I54" s="489"/>
      <c r="J54" s="489"/>
      <c r="K54" s="489"/>
      <c r="L54" s="489"/>
      <c r="M54" s="490"/>
      <c r="N54" s="24"/>
      <c r="O54" s="25"/>
      <c r="P54" s="295"/>
      <c r="Q54" s="25"/>
      <c r="R54" s="27"/>
      <c r="S54" s="25"/>
      <c r="T54" s="27"/>
      <c r="U54" s="353"/>
      <c r="V54" s="353"/>
    </row>
    <row r="55" spans="1:22" s="28" customFormat="1" x14ac:dyDescent="0.35">
      <c r="A55" s="155"/>
      <c r="B55" s="27"/>
      <c r="C55" s="156"/>
      <c r="D55" s="185"/>
      <c r="E55" s="488"/>
      <c r="F55" s="489"/>
      <c r="G55" s="489"/>
      <c r="H55" s="489"/>
      <c r="I55" s="489"/>
      <c r="J55" s="489"/>
      <c r="K55" s="489"/>
      <c r="L55" s="489"/>
      <c r="M55" s="490"/>
      <c r="N55" s="24"/>
      <c r="O55" s="25"/>
      <c r="P55" s="295"/>
      <c r="Q55" s="25"/>
      <c r="R55" s="27"/>
      <c r="S55" s="25"/>
      <c r="T55" s="27"/>
      <c r="U55" s="353"/>
      <c r="V55" s="353"/>
    </row>
    <row r="56" spans="1:22" s="28" customFormat="1" x14ac:dyDescent="0.35">
      <c r="A56" s="155"/>
      <c r="B56" s="27"/>
      <c r="C56" s="156"/>
      <c r="D56" s="185"/>
      <c r="E56" s="488"/>
      <c r="F56" s="489"/>
      <c r="G56" s="489"/>
      <c r="H56" s="489"/>
      <c r="I56" s="489"/>
      <c r="J56" s="489"/>
      <c r="K56" s="489"/>
      <c r="L56" s="489"/>
      <c r="M56" s="490"/>
      <c r="N56" s="24"/>
      <c r="O56" s="25"/>
      <c r="P56" s="295"/>
      <c r="Q56" s="25"/>
      <c r="R56" s="27"/>
      <c r="S56" s="25"/>
      <c r="T56" s="27"/>
      <c r="U56" s="353"/>
      <c r="V56" s="353"/>
    </row>
    <row r="57" spans="1:22" s="28" customFormat="1" x14ac:dyDescent="0.35">
      <c r="A57" s="29"/>
      <c r="B57" s="31"/>
      <c r="C57" s="228"/>
      <c r="D57" s="214"/>
      <c r="E57" s="488"/>
      <c r="F57" s="489"/>
      <c r="G57" s="489"/>
      <c r="H57" s="489"/>
      <c r="I57" s="489"/>
      <c r="J57" s="489"/>
      <c r="K57" s="489"/>
      <c r="L57" s="489"/>
      <c r="M57" s="490"/>
      <c r="N57" s="257"/>
      <c r="O57" s="30"/>
      <c r="P57" s="315"/>
      <c r="Q57" s="30"/>
      <c r="R57" s="31"/>
      <c r="S57" s="30"/>
      <c r="T57" s="31"/>
      <c r="U57" s="353"/>
      <c r="V57" s="353"/>
    </row>
    <row r="58" spans="1:22" s="231" customFormat="1" x14ac:dyDescent="0.35">
      <c r="B58" s="232"/>
      <c r="C58" s="232"/>
      <c r="D58" s="232"/>
      <c r="L58" s="231" t="s">
        <v>79</v>
      </c>
      <c r="M58" s="219"/>
      <c r="N58" s="233">
        <f>SUM(N50:N57)</f>
        <v>500</v>
      </c>
      <c r="O58" s="268">
        <f>SUM(O50:O57)</f>
        <v>500</v>
      </c>
      <c r="P58" s="316"/>
      <c r="Q58" s="219">
        <f>SUM(Q50:Q57)</f>
        <v>500</v>
      </c>
      <c r="R58" s="234"/>
      <c r="S58" s="219">
        <f>SUM(S50:S57)</f>
        <v>4150</v>
      </c>
      <c r="T58" s="234"/>
      <c r="U58" s="219">
        <f>SUM(U50:U57)</f>
        <v>16380</v>
      </c>
    </row>
    <row r="59" spans="1:22" s="160" customFormat="1" x14ac:dyDescent="0.35">
      <c r="B59" s="210"/>
      <c r="C59" s="210"/>
      <c r="D59" s="210"/>
      <c r="M59" s="235"/>
      <c r="N59" s="235"/>
      <c r="O59" s="269"/>
      <c r="P59" s="313"/>
      <c r="Q59" s="235"/>
      <c r="R59" s="205"/>
      <c r="S59" s="235"/>
      <c r="T59" s="205"/>
    </row>
    <row r="60" spans="1:22" s="240" customFormat="1" ht="46.5" x14ac:dyDescent="0.35">
      <c r="A60" s="236" t="s">
        <v>77</v>
      </c>
      <c r="B60" s="237"/>
      <c r="C60" s="237"/>
      <c r="D60" s="237"/>
      <c r="E60" s="237"/>
      <c r="F60" s="237"/>
      <c r="G60" s="237"/>
      <c r="H60" s="237"/>
      <c r="I60" s="237"/>
      <c r="J60" s="237"/>
      <c r="K60" s="237"/>
      <c r="L60" s="237"/>
      <c r="M60" s="238"/>
      <c r="N60" s="258" t="s">
        <v>70</v>
      </c>
      <c r="O60" s="239" t="s">
        <v>38</v>
      </c>
      <c r="P60" s="239" t="s">
        <v>71</v>
      </c>
      <c r="Q60" s="239" t="s">
        <v>39</v>
      </c>
      <c r="R60" s="239" t="s">
        <v>71</v>
      </c>
      <c r="S60" s="239" t="s">
        <v>40</v>
      </c>
      <c r="T60" s="239" t="s">
        <v>71</v>
      </c>
      <c r="U60" s="373" t="s">
        <v>594</v>
      </c>
      <c r="V60" s="368" t="s">
        <v>71</v>
      </c>
    </row>
    <row r="61" spans="1:22" ht="29" x14ac:dyDescent="0.35">
      <c r="A61" s="20" t="s">
        <v>61</v>
      </c>
      <c r="B61" s="188" t="s">
        <v>56</v>
      </c>
      <c r="C61" s="188" t="s">
        <v>55</v>
      </c>
      <c r="D61" s="213" t="s">
        <v>33</v>
      </c>
      <c r="E61" s="515" t="s">
        <v>34</v>
      </c>
      <c r="F61" s="516"/>
      <c r="G61" s="516"/>
      <c r="H61" s="516"/>
      <c r="I61" s="516"/>
      <c r="J61" s="516"/>
      <c r="K61" s="516"/>
      <c r="L61" s="516"/>
      <c r="M61" s="517"/>
      <c r="N61" s="252" t="s">
        <v>35</v>
      </c>
      <c r="O61" s="13" t="s">
        <v>35</v>
      </c>
      <c r="P61" s="312"/>
      <c r="Q61" s="13" t="s">
        <v>35</v>
      </c>
      <c r="R61" s="16"/>
      <c r="S61" s="13" t="s">
        <v>35</v>
      </c>
      <c r="T61" s="361"/>
      <c r="U61" s="13" t="s">
        <v>35</v>
      </c>
      <c r="V61" s="5"/>
    </row>
    <row r="62" spans="1:22" s="28" customFormat="1" ht="45" customHeight="1" x14ac:dyDescent="0.35">
      <c r="A62" s="155">
        <v>3</v>
      </c>
      <c r="B62" s="27" t="s">
        <v>46</v>
      </c>
      <c r="C62" s="156" t="s">
        <v>49</v>
      </c>
      <c r="D62" s="185" t="s">
        <v>11</v>
      </c>
      <c r="E62" s="488" t="s">
        <v>366</v>
      </c>
      <c r="F62" s="489"/>
      <c r="G62" s="489"/>
      <c r="H62" s="489"/>
      <c r="I62" s="489"/>
      <c r="J62" s="489"/>
      <c r="K62" s="489"/>
      <c r="L62" s="489"/>
      <c r="M62" s="490"/>
      <c r="N62" s="24">
        <f>384+542+153+396+282+895+310+750+250</f>
        <v>3962</v>
      </c>
      <c r="O62" s="24">
        <f>384+542+153+396+282+895+310+750+250</f>
        <v>3962</v>
      </c>
      <c r="P62" s="295"/>
      <c r="Q62" s="24">
        <f>384+542+153+396+282+895+310+750+250</f>
        <v>3962</v>
      </c>
      <c r="R62" s="27"/>
      <c r="S62" s="24">
        <f>384+542+153+396+282+895+310+750+250</f>
        <v>3962</v>
      </c>
      <c r="T62" s="357"/>
      <c r="U62" s="24">
        <f>384+542+153+396+282+895+310+750+250</f>
        <v>3962</v>
      </c>
      <c r="V62" s="353"/>
    </row>
    <row r="63" spans="1:22" s="28" customFormat="1" ht="29" x14ac:dyDescent="0.35">
      <c r="A63" s="155">
        <v>4</v>
      </c>
      <c r="B63" s="27" t="s">
        <v>46</v>
      </c>
      <c r="C63" s="285" t="s">
        <v>49</v>
      </c>
      <c r="D63" s="185" t="s">
        <v>13</v>
      </c>
      <c r="E63" s="488" t="s">
        <v>574</v>
      </c>
      <c r="F63" s="489"/>
      <c r="G63" s="489"/>
      <c r="H63" s="489"/>
      <c r="I63" s="489"/>
      <c r="J63" s="489"/>
      <c r="K63" s="489"/>
      <c r="L63" s="489"/>
      <c r="M63" s="490"/>
      <c r="N63" s="24">
        <f>(2*1450)+(4*55)</f>
        <v>3120</v>
      </c>
      <c r="O63" s="24">
        <f>(2*1450)+(4*55)</f>
        <v>3120</v>
      </c>
      <c r="P63" s="295"/>
      <c r="Q63" s="24">
        <f>(2*1450)+(4*55)</f>
        <v>3120</v>
      </c>
      <c r="R63" s="27"/>
      <c r="S63" s="24">
        <f>1450+(2*55)</f>
        <v>1560</v>
      </c>
      <c r="T63" s="357"/>
      <c r="U63" s="24">
        <f>1450+(2*55)</f>
        <v>1560</v>
      </c>
      <c r="V63" s="353"/>
    </row>
    <row r="64" spans="1:22" s="28" customFormat="1" ht="29" x14ac:dyDescent="0.35">
      <c r="A64" s="155">
        <v>6</v>
      </c>
      <c r="B64" s="27" t="s">
        <v>47</v>
      </c>
      <c r="C64" s="302" t="s">
        <v>49</v>
      </c>
      <c r="D64" s="185" t="s">
        <v>13</v>
      </c>
      <c r="E64" s="488" t="s">
        <v>447</v>
      </c>
      <c r="F64" s="489"/>
      <c r="G64" s="489"/>
      <c r="H64" s="489"/>
      <c r="I64" s="489"/>
      <c r="J64" s="489"/>
      <c r="K64" s="489"/>
      <c r="L64" s="489"/>
      <c r="M64" s="490"/>
      <c r="N64" s="24">
        <f>20*300</f>
        <v>6000</v>
      </c>
      <c r="O64" s="24">
        <f>20*300</f>
        <v>6000</v>
      </c>
      <c r="P64" s="295"/>
      <c r="Q64" s="24">
        <f>20*300</f>
        <v>6000</v>
      </c>
      <c r="R64" s="27"/>
      <c r="S64" s="24">
        <f>20*300</f>
        <v>6000</v>
      </c>
      <c r="T64" s="357"/>
      <c r="U64" s="24">
        <f>20*300</f>
        <v>6000</v>
      </c>
      <c r="V64" s="353"/>
    </row>
    <row r="65" spans="1:22" s="28" customFormat="1" ht="29" x14ac:dyDescent="0.35">
      <c r="A65" s="155">
        <v>16</v>
      </c>
      <c r="B65" s="27" t="s">
        <v>47</v>
      </c>
      <c r="C65" s="357" t="s">
        <v>49</v>
      </c>
      <c r="D65" s="185" t="s">
        <v>11</v>
      </c>
      <c r="E65" s="488" t="s">
        <v>593</v>
      </c>
      <c r="F65" s="489"/>
      <c r="G65" s="489"/>
      <c r="H65" s="489"/>
      <c r="I65" s="489"/>
      <c r="J65" s="489"/>
      <c r="K65" s="489"/>
      <c r="L65" s="489"/>
      <c r="M65" s="490"/>
      <c r="N65" s="24"/>
      <c r="O65" s="24"/>
      <c r="P65" s="295"/>
      <c r="Q65" s="24"/>
      <c r="R65" s="27"/>
      <c r="S65" s="24"/>
      <c r="T65" s="357"/>
      <c r="U65" s="353">
        <f>(3*1786)+63</f>
        <v>5421</v>
      </c>
      <c r="V65" s="353"/>
    </row>
    <row r="66" spans="1:22" s="28" customFormat="1" ht="29" x14ac:dyDescent="0.35">
      <c r="A66" s="155">
        <v>23</v>
      </c>
      <c r="B66" s="27" t="s">
        <v>46</v>
      </c>
      <c r="C66" s="156" t="s">
        <v>47</v>
      </c>
      <c r="D66" s="185" t="s">
        <v>11</v>
      </c>
      <c r="E66" s="488" t="s">
        <v>367</v>
      </c>
      <c r="F66" s="489"/>
      <c r="G66" s="489"/>
      <c r="H66" s="489"/>
      <c r="I66" s="489"/>
      <c r="J66" s="489"/>
      <c r="K66" s="489"/>
      <c r="L66" s="489"/>
      <c r="M66" s="490"/>
      <c r="N66" s="24">
        <f>(5*600)+(4*300)</f>
        <v>4200</v>
      </c>
      <c r="O66" s="24">
        <f>(5*600)+(4*300)</f>
        <v>4200</v>
      </c>
      <c r="P66" s="295"/>
      <c r="Q66" s="24">
        <f>(5*600)+(4*300)</f>
        <v>4200</v>
      </c>
      <c r="R66" s="27"/>
      <c r="S66" s="24">
        <f>(5*600)+(4*300)</f>
        <v>4200</v>
      </c>
      <c r="T66" s="357"/>
      <c r="U66" s="24">
        <f>(5*600)+(4*300)</f>
        <v>4200</v>
      </c>
      <c r="V66" s="353"/>
    </row>
    <row r="67" spans="1:22" s="28" customFormat="1" ht="29" x14ac:dyDescent="0.35">
      <c r="A67" s="326">
        <v>26</v>
      </c>
      <c r="B67" s="327" t="s">
        <v>46</v>
      </c>
      <c r="C67" s="328" t="s">
        <v>46</v>
      </c>
      <c r="D67" s="329" t="s">
        <v>13</v>
      </c>
      <c r="E67" s="509" t="s">
        <v>332</v>
      </c>
      <c r="F67" s="510"/>
      <c r="G67" s="510"/>
      <c r="H67" s="510"/>
      <c r="I67" s="510"/>
      <c r="J67" s="510"/>
      <c r="K67" s="510"/>
      <c r="L67" s="510"/>
      <c r="M67" s="511"/>
      <c r="N67" s="325">
        <v>3250</v>
      </c>
      <c r="O67" s="333">
        <v>0</v>
      </c>
      <c r="P67" s="295" t="s">
        <v>471</v>
      </c>
      <c r="Q67" s="333">
        <v>0</v>
      </c>
      <c r="R67" s="27"/>
      <c r="S67" s="333">
        <v>0</v>
      </c>
      <c r="T67" s="357"/>
      <c r="U67" s="333">
        <v>0</v>
      </c>
      <c r="V67" s="353"/>
    </row>
    <row r="68" spans="1:22" s="28" customFormat="1" ht="38.15" customHeight="1" x14ac:dyDescent="0.35">
      <c r="A68" s="321">
        <v>27</v>
      </c>
      <c r="B68" s="322" t="s">
        <v>46</v>
      </c>
      <c r="C68" s="323" t="s">
        <v>49</v>
      </c>
      <c r="D68" s="324" t="s">
        <v>13</v>
      </c>
      <c r="E68" s="512" t="s">
        <v>401</v>
      </c>
      <c r="F68" s="513"/>
      <c r="G68" s="513"/>
      <c r="H68" s="513"/>
      <c r="I68" s="513"/>
      <c r="J68" s="513"/>
      <c r="K68" s="513"/>
      <c r="L68" s="513"/>
      <c r="M68" s="514"/>
      <c r="N68" s="325">
        <f>(1000+(2*350)+(2*400)+250+(2*100)+200+150+140)*2</f>
        <v>6880</v>
      </c>
      <c r="O68" s="325">
        <f>(1000+(2*350)+(2*400)+250+(2*100)+200+150+140)*2</f>
        <v>6880</v>
      </c>
      <c r="P68" s="295"/>
      <c r="Q68" s="325">
        <f>(1000+(2*350)+(2*400)+250+(2*100)+200+150+140)*2</f>
        <v>6880</v>
      </c>
      <c r="R68" s="27"/>
      <c r="S68" s="325">
        <f>(1000+(2*350)+(2*400)+250+(2*100)+200+150+140)*2</f>
        <v>6880</v>
      </c>
      <c r="T68" s="357"/>
      <c r="U68" s="325">
        <f>(1000+(2*350)+(2*400)+250+(2*100)+200+150+140)*2</f>
        <v>6880</v>
      </c>
      <c r="V68" s="353"/>
    </row>
    <row r="69" spans="1:22" s="28" customFormat="1" ht="29" x14ac:dyDescent="0.35">
      <c r="A69" s="321">
        <v>31</v>
      </c>
      <c r="B69" s="322" t="s">
        <v>46</v>
      </c>
      <c r="C69" s="323" t="s">
        <v>49</v>
      </c>
      <c r="D69" s="324" t="s">
        <v>13</v>
      </c>
      <c r="E69" s="512" t="s">
        <v>474</v>
      </c>
      <c r="F69" s="513"/>
      <c r="G69" s="513"/>
      <c r="H69" s="513"/>
      <c r="I69" s="513"/>
      <c r="J69" s="513"/>
      <c r="K69" s="513"/>
      <c r="L69" s="513"/>
      <c r="M69" s="514"/>
      <c r="N69" s="325">
        <f>10*40</f>
        <v>400</v>
      </c>
      <c r="O69" s="325">
        <f>7*40</f>
        <v>280</v>
      </c>
      <c r="P69" s="295"/>
      <c r="Q69" s="325">
        <v>280</v>
      </c>
      <c r="R69" s="27"/>
      <c r="S69" s="325">
        <v>280</v>
      </c>
      <c r="T69" s="357"/>
      <c r="U69" s="325">
        <v>285</v>
      </c>
      <c r="V69" s="353"/>
    </row>
    <row r="70" spans="1:22" s="28" customFormat="1" ht="29" x14ac:dyDescent="0.35">
      <c r="A70" s="326">
        <v>35</v>
      </c>
      <c r="B70" s="327" t="s">
        <v>46</v>
      </c>
      <c r="C70" s="328" t="s">
        <v>49</v>
      </c>
      <c r="D70" s="329" t="s">
        <v>13</v>
      </c>
      <c r="E70" s="509" t="s">
        <v>466</v>
      </c>
      <c r="F70" s="510"/>
      <c r="G70" s="510"/>
      <c r="H70" s="510"/>
      <c r="I70" s="510"/>
      <c r="J70" s="510"/>
      <c r="K70" s="510"/>
      <c r="L70" s="510"/>
      <c r="M70" s="511"/>
      <c r="N70" s="325">
        <v>115</v>
      </c>
      <c r="O70" s="325">
        <v>115</v>
      </c>
      <c r="P70" s="295"/>
      <c r="Q70" s="325">
        <v>115</v>
      </c>
      <c r="R70" s="27"/>
      <c r="S70" s="325">
        <v>115</v>
      </c>
      <c r="T70" s="357"/>
      <c r="U70" s="325">
        <v>115</v>
      </c>
      <c r="V70" s="353"/>
    </row>
    <row r="71" spans="1:22" s="28" customFormat="1" ht="95.15" customHeight="1" x14ac:dyDescent="0.35">
      <c r="A71" s="326">
        <v>36</v>
      </c>
      <c r="B71" s="327" t="s">
        <v>46</v>
      </c>
      <c r="C71" s="328" t="s">
        <v>49</v>
      </c>
      <c r="D71" s="329" t="s">
        <v>11</v>
      </c>
      <c r="E71" s="509" t="s">
        <v>439</v>
      </c>
      <c r="F71" s="510"/>
      <c r="G71" s="510"/>
      <c r="H71" s="510"/>
      <c r="I71" s="510"/>
      <c r="J71" s="510"/>
      <c r="K71" s="510"/>
      <c r="L71" s="510"/>
      <c r="M71" s="511"/>
      <c r="N71" s="325">
        <f>((2+2.5+15+10+14)*10)+(7*36)+(4*230)</f>
        <v>1607</v>
      </c>
      <c r="O71" s="325">
        <f>((2+2.5+15+10+14)*10)+(7*36)+(4*230)</f>
        <v>1607</v>
      </c>
      <c r="P71" s="295"/>
      <c r="Q71" s="325">
        <f>((2+2.5+15+10+14)*10)+(7*36)+(4*230)</f>
        <v>1607</v>
      </c>
      <c r="R71" s="27"/>
      <c r="S71" s="325">
        <f>((2+2.5+15+10+14)*10)+(7*36)+(4*230)</f>
        <v>1607</v>
      </c>
      <c r="T71" s="357"/>
      <c r="U71" s="325">
        <f>((2+2.5+15+10+14)*10)+(7*36)+(4*230)</f>
        <v>1607</v>
      </c>
      <c r="V71" s="353"/>
    </row>
    <row r="72" spans="1:22" s="28" customFormat="1" ht="29" x14ac:dyDescent="0.35">
      <c r="A72" s="326">
        <v>40</v>
      </c>
      <c r="B72" s="327" t="s">
        <v>47</v>
      </c>
      <c r="C72" s="328" t="s">
        <v>49</v>
      </c>
      <c r="D72" s="329" t="s">
        <v>11</v>
      </c>
      <c r="E72" s="509" t="s">
        <v>494</v>
      </c>
      <c r="F72" s="510"/>
      <c r="G72" s="510"/>
      <c r="H72" s="510"/>
      <c r="I72" s="510"/>
      <c r="J72" s="510"/>
      <c r="K72" s="510"/>
      <c r="L72" s="510"/>
      <c r="M72" s="511"/>
      <c r="N72" s="325"/>
      <c r="O72" s="333"/>
      <c r="P72" s="346"/>
      <c r="Q72" s="333">
        <v>2570</v>
      </c>
      <c r="R72" s="27"/>
      <c r="S72" s="333">
        <v>2570</v>
      </c>
      <c r="T72" s="357"/>
      <c r="U72" s="333">
        <v>2570</v>
      </c>
      <c r="V72" s="353"/>
    </row>
    <row r="73" spans="1:22" s="28" customFormat="1" ht="65.150000000000006" customHeight="1" x14ac:dyDescent="0.35">
      <c r="A73" s="326">
        <v>42</v>
      </c>
      <c r="B73" s="327" t="s">
        <v>48</v>
      </c>
      <c r="C73" s="358" t="s">
        <v>49</v>
      </c>
      <c r="D73" s="360" t="s">
        <v>11</v>
      </c>
      <c r="E73" s="509" t="s">
        <v>533</v>
      </c>
      <c r="F73" s="510"/>
      <c r="G73" s="510"/>
      <c r="H73" s="510"/>
      <c r="I73" s="510"/>
      <c r="J73" s="510"/>
      <c r="K73" s="510"/>
      <c r="L73" s="510"/>
      <c r="M73" s="511"/>
      <c r="N73" s="325"/>
      <c r="O73" s="333"/>
      <c r="P73" s="346"/>
      <c r="Q73" s="333"/>
      <c r="R73" s="327"/>
      <c r="S73" s="333">
        <f>(2*85)+90+(3*900)+2050</f>
        <v>5010</v>
      </c>
      <c r="T73" s="357"/>
      <c r="U73" s="333">
        <f>(2*85)+90+(3*900)+2050</f>
        <v>5010</v>
      </c>
      <c r="V73" s="353"/>
    </row>
    <row r="74" spans="1:22" s="28" customFormat="1" ht="29" x14ac:dyDescent="0.35">
      <c r="A74" s="375">
        <v>43</v>
      </c>
      <c r="B74" s="327" t="s">
        <v>524</v>
      </c>
      <c r="C74" s="376" t="s">
        <v>523</v>
      </c>
      <c r="D74" s="380" t="s">
        <v>11</v>
      </c>
      <c r="E74" s="521" t="s">
        <v>525</v>
      </c>
      <c r="F74" s="521"/>
      <c r="G74" s="521"/>
      <c r="H74" s="521"/>
      <c r="I74" s="521"/>
      <c r="J74" s="521"/>
      <c r="K74" s="521"/>
      <c r="L74" s="521"/>
      <c r="M74" s="521"/>
      <c r="N74" s="335"/>
      <c r="O74" s="335"/>
      <c r="P74" s="335"/>
      <c r="Q74" s="335"/>
      <c r="R74" s="335"/>
      <c r="S74" s="335">
        <f>10*185</f>
        <v>1850</v>
      </c>
      <c r="T74" s="357"/>
      <c r="U74" s="335">
        <f>10*185</f>
        <v>1850</v>
      </c>
      <c r="V74" s="353"/>
    </row>
    <row r="75" spans="1:22" s="28" customFormat="1" ht="45" customHeight="1" x14ac:dyDescent="0.35">
      <c r="A75" s="375">
        <v>44</v>
      </c>
      <c r="B75" s="376" t="s">
        <v>529</v>
      </c>
      <c r="C75" s="376" t="s">
        <v>530</v>
      </c>
      <c r="D75" s="380" t="s">
        <v>11</v>
      </c>
      <c r="E75" s="522" t="s">
        <v>531</v>
      </c>
      <c r="F75" s="522"/>
      <c r="G75" s="522"/>
      <c r="H75" s="522"/>
      <c r="I75" s="522"/>
      <c r="J75" s="522"/>
      <c r="K75" s="522"/>
      <c r="L75" s="522"/>
      <c r="M75" s="522"/>
      <c r="N75" s="335"/>
      <c r="O75" s="335"/>
      <c r="P75" s="335"/>
      <c r="Q75" s="335"/>
      <c r="R75" s="335"/>
      <c r="S75" s="335">
        <f>224+3592+1400</f>
        <v>5216</v>
      </c>
      <c r="T75" s="357"/>
      <c r="U75" s="335">
        <f>224+3592+1400</f>
        <v>5216</v>
      </c>
      <c r="V75" s="353"/>
    </row>
    <row r="76" spans="1:22" s="28" customFormat="1" ht="45" customHeight="1" x14ac:dyDescent="0.35">
      <c r="A76" s="331">
        <v>45</v>
      </c>
      <c r="B76" s="376" t="s">
        <v>529</v>
      </c>
      <c r="C76" s="376" t="s">
        <v>530</v>
      </c>
      <c r="D76" s="380" t="s">
        <v>11</v>
      </c>
      <c r="E76" s="522" t="s">
        <v>542</v>
      </c>
      <c r="F76" s="522"/>
      <c r="G76" s="522"/>
      <c r="H76" s="522"/>
      <c r="I76" s="522"/>
      <c r="J76" s="522"/>
      <c r="K76" s="522"/>
      <c r="L76" s="522"/>
      <c r="M76" s="522"/>
      <c r="N76" s="335"/>
      <c r="O76" s="335"/>
      <c r="P76" s="335"/>
      <c r="Q76" s="335"/>
      <c r="R76" s="335"/>
      <c r="S76" s="335">
        <f>650+350+320+(2*220)+(2*55)+(2*500)+500</f>
        <v>3370</v>
      </c>
      <c r="T76" s="357"/>
      <c r="U76" s="335">
        <f>650+350+320+(2*220)+(2*55)+(2*500)+500</f>
        <v>3370</v>
      </c>
      <c r="V76" s="353"/>
    </row>
    <row r="77" spans="1:22" s="28" customFormat="1" ht="45" customHeight="1" x14ac:dyDescent="0.35">
      <c r="A77" s="326">
        <v>50</v>
      </c>
      <c r="B77" s="376" t="s">
        <v>529</v>
      </c>
      <c r="C77" s="376" t="s">
        <v>530</v>
      </c>
      <c r="D77" s="380" t="s">
        <v>11</v>
      </c>
      <c r="E77" s="518" t="s">
        <v>571</v>
      </c>
      <c r="F77" s="519"/>
      <c r="G77" s="519"/>
      <c r="H77" s="519"/>
      <c r="I77" s="519"/>
      <c r="J77" s="519"/>
      <c r="K77" s="519"/>
      <c r="L77" s="519"/>
      <c r="M77" s="520"/>
      <c r="N77" s="377"/>
      <c r="O77" s="335"/>
      <c r="P77" s="335"/>
      <c r="Q77" s="335"/>
      <c r="R77" s="335"/>
      <c r="S77" s="335">
        <f>(3*1100)+(3*1200)+(3*275)+(3*368)+(3*375)</f>
        <v>9954</v>
      </c>
      <c r="T77" s="362"/>
      <c r="U77" s="335">
        <f>(3*1100)+(3*1200)+(3*275)+(3*368)+(3*375)</f>
        <v>9954</v>
      </c>
      <c r="V77" s="353"/>
    </row>
    <row r="78" spans="1:22" s="28" customFormat="1" x14ac:dyDescent="0.35">
      <c r="A78" s="155"/>
      <c r="B78" s="27"/>
      <c r="C78" s="156"/>
      <c r="D78" s="185"/>
      <c r="E78" s="488"/>
      <c r="F78" s="489"/>
      <c r="G78" s="489"/>
      <c r="H78" s="489"/>
      <c r="I78" s="489"/>
      <c r="J78" s="489"/>
      <c r="K78" s="489"/>
      <c r="L78" s="489"/>
      <c r="M78" s="490"/>
      <c r="N78" s="24"/>
      <c r="O78" s="25"/>
      <c r="P78" s="295"/>
      <c r="Q78" s="25"/>
      <c r="R78" s="27"/>
      <c r="S78" s="25"/>
      <c r="T78" s="357"/>
      <c r="U78" s="353"/>
      <c r="V78" s="353"/>
    </row>
    <row r="79" spans="1:22" s="160" customFormat="1" x14ac:dyDescent="0.35">
      <c r="B79" s="210"/>
      <c r="C79" s="210"/>
      <c r="D79" s="210"/>
      <c r="K79" s="241" t="s">
        <v>80</v>
      </c>
      <c r="L79" s="242"/>
      <c r="M79" s="242"/>
      <c r="N79" s="204">
        <f>SUM(N62:N78)</f>
        <v>29534</v>
      </c>
      <c r="O79" s="267">
        <f>SUM(O62:O78)</f>
        <v>26164</v>
      </c>
      <c r="P79" s="314"/>
      <c r="Q79" s="204">
        <f>SUM(Q62:Q78)</f>
        <v>28734</v>
      </c>
      <c r="R79" s="204"/>
      <c r="S79" s="204">
        <f>SUM(S62:S78)</f>
        <v>52574</v>
      </c>
      <c r="T79" s="204"/>
      <c r="U79" s="204">
        <f>SUM(U62:U78)</f>
        <v>58000</v>
      </c>
      <c r="V79" s="369"/>
    </row>
    <row r="80" spans="1:22" s="158" customFormat="1" x14ac:dyDescent="0.35">
      <c r="B80" s="197"/>
      <c r="C80" s="197"/>
      <c r="D80" s="197"/>
      <c r="O80" s="263"/>
      <c r="P80" s="307"/>
      <c r="Q80" s="170"/>
      <c r="R80" s="203"/>
      <c r="S80" s="170"/>
      <c r="T80" s="203"/>
      <c r="U80" s="370"/>
      <c r="V80" s="370"/>
    </row>
    <row r="81" spans="1:22" s="195" customFormat="1" ht="46.5" x14ac:dyDescent="0.35">
      <c r="A81" s="243" t="s">
        <v>37</v>
      </c>
      <c r="B81" s="215"/>
      <c r="C81" s="215"/>
      <c r="D81" s="215"/>
      <c r="E81" s="58"/>
      <c r="F81" s="58"/>
      <c r="G81" s="58"/>
      <c r="H81" s="58"/>
      <c r="I81" s="58"/>
      <c r="J81" s="58"/>
      <c r="K81" s="58"/>
      <c r="L81" s="58"/>
      <c r="M81" s="59"/>
      <c r="N81" s="259" t="s">
        <v>70</v>
      </c>
      <c r="O81" s="244" t="s">
        <v>38</v>
      </c>
      <c r="P81" s="244" t="s">
        <v>71</v>
      </c>
      <c r="Q81" s="244" t="s">
        <v>39</v>
      </c>
      <c r="R81" s="244" t="s">
        <v>71</v>
      </c>
      <c r="S81" s="244" t="s">
        <v>40</v>
      </c>
      <c r="T81" s="259" t="s">
        <v>71</v>
      </c>
      <c r="U81" s="244" t="s">
        <v>594</v>
      </c>
      <c r="V81" s="259" t="s">
        <v>71</v>
      </c>
    </row>
    <row r="82" spans="1:22" ht="29" x14ac:dyDescent="0.35">
      <c r="A82" s="20" t="s">
        <v>61</v>
      </c>
      <c r="B82" s="188" t="s">
        <v>56</v>
      </c>
      <c r="C82" s="188" t="s">
        <v>55</v>
      </c>
      <c r="D82" s="275" t="s">
        <v>33</v>
      </c>
      <c r="E82" s="516" t="s">
        <v>34</v>
      </c>
      <c r="F82" s="516"/>
      <c r="G82" s="516"/>
      <c r="H82" s="516"/>
      <c r="I82" s="516"/>
      <c r="J82" s="516"/>
      <c r="K82" s="516"/>
      <c r="L82" s="516"/>
      <c r="M82" s="517"/>
      <c r="N82" s="252" t="s">
        <v>35</v>
      </c>
      <c r="O82" s="252" t="s">
        <v>35</v>
      </c>
      <c r="P82" s="312"/>
      <c r="Q82" s="17" t="s">
        <v>35</v>
      </c>
      <c r="R82" s="16"/>
      <c r="S82" s="17" t="s">
        <v>35</v>
      </c>
      <c r="T82" s="361"/>
      <c r="U82" s="5"/>
      <c r="V82" s="5"/>
    </row>
    <row r="83" spans="1:22" s="28" customFormat="1" x14ac:dyDescent="0.35">
      <c r="A83" s="155"/>
      <c r="B83" s="27"/>
      <c r="C83" s="27"/>
      <c r="D83" s="185"/>
      <c r="E83" s="488"/>
      <c r="F83" s="489"/>
      <c r="G83" s="489"/>
      <c r="H83" s="489"/>
      <c r="I83" s="489"/>
      <c r="J83" s="489"/>
      <c r="K83" s="489"/>
      <c r="L83" s="489"/>
      <c r="M83" s="490"/>
      <c r="N83" s="24"/>
      <c r="O83" s="24"/>
      <c r="P83" s="295"/>
      <c r="Q83" s="24"/>
      <c r="R83" s="27"/>
      <c r="S83" s="24"/>
      <c r="T83" s="357"/>
      <c r="U83" s="353"/>
      <c r="V83" s="353"/>
    </row>
    <row r="84" spans="1:22" s="28" customFormat="1" x14ac:dyDescent="0.35">
      <c r="A84" s="155"/>
      <c r="B84" s="27"/>
      <c r="C84" s="27"/>
      <c r="D84" s="185"/>
      <c r="E84" s="488"/>
      <c r="F84" s="489"/>
      <c r="G84" s="489"/>
      <c r="H84" s="489"/>
      <c r="I84" s="489"/>
      <c r="J84" s="489"/>
      <c r="K84" s="489"/>
      <c r="L84" s="489"/>
      <c r="M84" s="490"/>
      <c r="N84" s="24"/>
      <c r="O84" s="24"/>
      <c r="P84" s="295"/>
      <c r="Q84" s="24"/>
      <c r="R84" s="27"/>
      <c r="S84" s="24"/>
      <c r="T84" s="357"/>
      <c r="U84" s="353"/>
      <c r="V84" s="353"/>
    </row>
    <row r="85" spans="1:22" s="28" customFormat="1" x14ac:dyDescent="0.35">
      <c r="A85" s="155"/>
      <c r="B85" s="27"/>
      <c r="C85" s="27"/>
      <c r="D85" s="185"/>
      <c r="E85" s="488"/>
      <c r="F85" s="489"/>
      <c r="G85" s="489"/>
      <c r="H85" s="489"/>
      <c r="I85" s="489"/>
      <c r="J85" s="489"/>
      <c r="K85" s="489"/>
      <c r="L85" s="489"/>
      <c r="M85" s="490"/>
      <c r="N85" s="24"/>
      <c r="O85" s="24"/>
      <c r="P85" s="295"/>
      <c r="Q85" s="24"/>
      <c r="R85" s="27"/>
      <c r="S85" s="24"/>
      <c r="T85" s="357"/>
      <c r="U85" s="353"/>
      <c r="V85" s="353"/>
    </row>
    <row r="86" spans="1:22" s="28" customFormat="1" x14ac:dyDescent="0.35">
      <c r="A86" s="155"/>
      <c r="B86" s="27"/>
      <c r="C86" s="27"/>
      <c r="D86" s="185"/>
      <c r="E86" s="488"/>
      <c r="F86" s="489"/>
      <c r="G86" s="489"/>
      <c r="H86" s="489"/>
      <c r="I86" s="489"/>
      <c r="J86" s="489"/>
      <c r="K86" s="489"/>
      <c r="L86" s="489"/>
      <c r="M86" s="490"/>
      <c r="N86" s="24"/>
      <c r="O86" s="24"/>
      <c r="P86" s="295"/>
      <c r="Q86" s="24"/>
      <c r="R86" s="27"/>
      <c r="S86" s="24"/>
      <c r="T86" s="357"/>
      <c r="U86" s="353"/>
      <c r="V86" s="353"/>
    </row>
    <row r="87" spans="1:22" s="28" customFormat="1" x14ac:dyDescent="0.35">
      <c r="A87" s="155"/>
      <c r="B87" s="27"/>
      <c r="C87" s="27"/>
      <c r="D87" s="185"/>
      <c r="E87" s="488"/>
      <c r="F87" s="489"/>
      <c r="G87" s="489"/>
      <c r="H87" s="489"/>
      <c r="I87" s="489"/>
      <c r="J87" s="489"/>
      <c r="K87" s="489"/>
      <c r="L87" s="489"/>
      <c r="M87" s="490"/>
      <c r="N87" s="24"/>
      <c r="O87" s="24"/>
      <c r="P87" s="295"/>
      <c r="Q87" s="24"/>
      <c r="R87" s="27"/>
      <c r="S87" s="24"/>
      <c r="T87" s="357"/>
      <c r="U87" s="353"/>
      <c r="V87" s="353"/>
    </row>
    <row r="88" spans="1:22" s="28" customFormat="1" x14ac:dyDescent="0.35">
      <c r="A88" s="155"/>
      <c r="B88" s="27"/>
      <c r="C88" s="27"/>
      <c r="D88" s="185"/>
      <c r="E88" s="488"/>
      <c r="F88" s="489"/>
      <c r="G88" s="489"/>
      <c r="H88" s="489"/>
      <c r="I88" s="489"/>
      <c r="J88" s="489"/>
      <c r="K88" s="489"/>
      <c r="L88" s="489"/>
      <c r="M88" s="490"/>
      <c r="N88" s="24"/>
      <c r="O88" s="24"/>
      <c r="P88" s="295"/>
      <c r="Q88" s="24"/>
      <c r="R88" s="27"/>
      <c r="S88" s="24"/>
      <c r="T88" s="357"/>
      <c r="U88" s="353"/>
      <c r="V88" s="353"/>
    </row>
    <row r="89" spans="1:22" s="28" customFormat="1" x14ac:dyDescent="0.35">
      <c r="A89" s="155"/>
      <c r="B89" s="27"/>
      <c r="C89" s="27"/>
      <c r="D89" s="185"/>
      <c r="E89" s="488"/>
      <c r="F89" s="489"/>
      <c r="G89" s="489"/>
      <c r="H89" s="489"/>
      <c r="I89" s="489"/>
      <c r="J89" s="489"/>
      <c r="K89" s="489"/>
      <c r="L89" s="489"/>
      <c r="M89" s="490"/>
      <c r="N89" s="24"/>
      <c r="O89" s="24"/>
      <c r="P89" s="315"/>
      <c r="Q89" s="24"/>
      <c r="R89" s="31"/>
      <c r="S89" s="24"/>
      <c r="T89" s="357"/>
      <c r="U89" s="353"/>
      <c r="V89" s="353"/>
    </row>
    <row r="90" spans="1:22" s="160" customFormat="1" x14ac:dyDescent="0.35">
      <c r="B90" s="210"/>
      <c r="C90" s="210"/>
      <c r="D90" s="210"/>
      <c r="K90" s="241" t="s">
        <v>58</v>
      </c>
      <c r="L90" s="242"/>
      <c r="M90" s="242"/>
      <c r="N90" s="204">
        <f>SUM(N83:N89)</f>
        <v>0</v>
      </c>
      <c r="O90" s="267">
        <f>SUM(O83:O89)</f>
        <v>0</v>
      </c>
      <c r="P90" s="316"/>
      <c r="Q90" s="204">
        <f>SUM(Q83:Q89)</f>
        <v>0</v>
      </c>
      <c r="R90" s="234"/>
      <c r="S90" s="204">
        <f>SUM(S83:S89)</f>
        <v>0</v>
      </c>
      <c r="T90" s="363"/>
      <c r="U90" s="369"/>
      <c r="V90" s="369"/>
    </row>
    <row r="91" spans="1:22" s="158" customFormat="1" x14ac:dyDescent="0.35">
      <c r="B91" s="197"/>
      <c r="C91" s="197"/>
      <c r="D91" s="197"/>
      <c r="O91" s="263"/>
      <c r="P91" s="307"/>
      <c r="Q91" s="170"/>
      <c r="R91" s="203"/>
      <c r="S91" s="170"/>
      <c r="T91" s="203"/>
      <c r="U91" s="370"/>
      <c r="V91" s="370"/>
    </row>
    <row r="92" spans="1:22" s="52" customFormat="1" ht="55.5" x14ac:dyDescent="0.35">
      <c r="A92" s="60" t="s">
        <v>78</v>
      </c>
      <c r="B92" s="216"/>
      <c r="C92" s="81" t="s">
        <v>158</v>
      </c>
      <c r="D92" s="216"/>
      <c r="E92" s="61"/>
      <c r="F92" s="61"/>
      <c r="G92" s="61"/>
      <c r="H92" s="61"/>
      <c r="I92" s="61"/>
      <c r="J92" s="61"/>
      <c r="K92" s="61"/>
      <c r="L92" s="61"/>
      <c r="M92" s="62"/>
      <c r="N92" s="260" t="s">
        <v>70</v>
      </c>
      <c r="O92" s="63" t="s">
        <v>38</v>
      </c>
      <c r="P92" s="276" t="s">
        <v>71</v>
      </c>
      <c r="Q92" s="63" t="s">
        <v>39</v>
      </c>
      <c r="R92" s="64" t="s">
        <v>71</v>
      </c>
      <c r="S92" s="63" t="s">
        <v>40</v>
      </c>
      <c r="T92" s="364" t="s">
        <v>71</v>
      </c>
      <c r="U92" s="63" t="s">
        <v>594</v>
      </c>
      <c r="V92" s="364" t="s">
        <v>71</v>
      </c>
    </row>
    <row r="93" spans="1:22" ht="29" x14ac:dyDescent="0.35">
      <c r="A93" s="20" t="s">
        <v>61</v>
      </c>
      <c r="B93" s="188" t="s">
        <v>56</v>
      </c>
      <c r="C93" s="188" t="s">
        <v>55</v>
      </c>
      <c r="D93" s="275" t="s">
        <v>33</v>
      </c>
      <c r="E93" s="516" t="s">
        <v>34</v>
      </c>
      <c r="F93" s="516"/>
      <c r="G93" s="516"/>
      <c r="H93" s="516"/>
      <c r="I93" s="516"/>
      <c r="J93" s="516"/>
      <c r="K93" s="516"/>
      <c r="L93" s="516"/>
      <c r="M93" s="517"/>
      <c r="N93" s="252" t="s">
        <v>35</v>
      </c>
      <c r="O93" s="13" t="s">
        <v>35</v>
      </c>
      <c r="P93" s="312"/>
      <c r="Q93" s="13" t="s">
        <v>35</v>
      </c>
      <c r="R93" s="16"/>
      <c r="S93" s="13" t="s">
        <v>35</v>
      </c>
      <c r="T93" s="361"/>
      <c r="U93" s="13" t="s">
        <v>35</v>
      </c>
      <c r="V93" s="5"/>
    </row>
    <row r="94" spans="1:22" s="28" customFormat="1" ht="47.5" customHeight="1" x14ac:dyDescent="0.35">
      <c r="A94" s="155">
        <v>1</v>
      </c>
      <c r="B94" s="27" t="s">
        <v>47</v>
      </c>
      <c r="C94" s="27" t="s">
        <v>47</v>
      </c>
      <c r="D94" s="212" t="s">
        <v>15</v>
      </c>
      <c r="E94" s="488" t="s">
        <v>243</v>
      </c>
      <c r="F94" s="489"/>
      <c r="G94" s="489"/>
      <c r="H94" s="489"/>
      <c r="I94" s="489"/>
      <c r="J94" s="489"/>
      <c r="K94" s="489"/>
      <c r="L94" s="489"/>
      <c r="M94" s="490"/>
      <c r="N94" s="292">
        <f>(2*115)+(190*0.58)+(2*23)</f>
        <v>386.2</v>
      </c>
      <c r="O94" s="292">
        <f>(2*115)+(190*0.58)+(2*23)</f>
        <v>386.2</v>
      </c>
      <c r="P94" s="295"/>
      <c r="Q94" s="292">
        <f>(2*115)+(190*0.58)+(2*23)</f>
        <v>386.2</v>
      </c>
      <c r="R94" s="27"/>
      <c r="S94" s="292">
        <v>0</v>
      </c>
      <c r="T94" s="357"/>
      <c r="U94" s="292">
        <v>0</v>
      </c>
      <c r="V94" s="353"/>
    </row>
    <row r="95" spans="1:22" s="28" customFormat="1" ht="31" customHeight="1" x14ac:dyDescent="0.35">
      <c r="A95" s="155">
        <v>2</v>
      </c>
      <c r="B95" s="27" t="s">
        <v>49</v>
      </c>
      <c r="C95" s="27" t="s">
        <v>49</v>
      </c>
      <c r="D95" s="212" t="s">
        <v>15</v>
      </c>
      <c r="E95" s="488" t="s">
        <v>254</v>
      </c>
      <c r="F95" s="489"/>
      <c r="G95" s="489"/>
      <c r="H95" s="489"/>
      <c r="I95" s="489"/>
      <c r="J95" s="489"/>
      <c r="K95" s="489"/>
      <c r="L95" s="489"/>
      <c r="M95" s="490"/>
      <c r="N95" s="292">
        <f>850+(5*250)+(6*50)+50</f>
        <v>2450</v>
      </c>
      <c r="O95" s="292">
        <f>850+(5*250)+(6*50)+50</f>
        <v>2450</v>
      </c>
      <c r="P95" s="295"/>
      <c r="Q95" s="292">
        <f>850+(5*250)+(6*50)+50</f>
        <v>2450</v>
      </c>
      <c r="R95" s="27"/>
      <c r="S95" s="292">
        <v>0</v>
      </c>
      <c r="T95" s="357"/>
      <c r="U95" s="292">
        <v>0</v>
      </c>
      <c r="V95" s="353"/>
    </row>
    <row r="96" spans="1:22" s="28" customFormat="1" ht="16.5" customHeight="1" x14ac:dyDescent="0.35">
      <c r="A96" s="290">
        <v>7</v>
      </c>
      <c r="B96" s="288" t="s">
        <v>46</v>
      </c>
      <c r="C96" s="288" t="s">
        <v>49</v>
      </c>
      <c r="D96" s="288" t="s">
        <v>15</v>
      </c>
      <c r="E96" s="505" t="s">
        <v>372</v>
      </c>
      <c r="F96" s="505"/>
      <c r="G96" s="505"/>
      <c r="H96" s="505"/>
      <c r="I96" s="505"/>
      <c r="J96" s="505"/>
      <c r="K96" s="505"/>
      <c r="L96" s="505"/>
      <c r="M96" s="505"/>
      <c r="N96" s="291">
        <f>(2*113)+(45*2)+(474*0.277)</f>
        <v>447.298</v>
      </c>
      <c r="O96" s="291">
        <f>(2*113)+(45*2)+(474*0.277)</f>
        <v>447.298</v>
      </c>
      <c r="P96" s="295"/>
      <c r="Q96" s="291">
        <f>(2*113)+(45*2)+(474*0.277)</f>
        <v>447.298</v>
      </c>
      <c r="R96" s="27"/>
      <c r="S96" s="291">
        <f>(2*113)+(45*2)+(474*0.277)</f>
        <v>447.298</v>
      </c>
      <c r="T96" s="357"/>
      <c r="U96" s="291">
        <f>(2*113)+(45*2)+(474*0.277)</f>
        <v>447.298</v>
      </c>
      <c r="V96" s="353"/>
    </row>
    <row r="97" spans="1:22" s="28" customFormat="1" ht="62.15" customHeight="1" x14ac:dyDescent="0.35">
      <c r="A97" s="155">
        <v>8</v>
      </c>
      <c r="B97" s="27" t="s">
        <v>48</v>
      </c>
      <c r="C97" s="27" t="s">
        <v>48</v>
      </c>
      <c r="D97" s="212" t="s">
        <v>15</v>
      </c>
      <c r="E97" s="488" t="s">
        <v>290</v>
      </c>
      <c r="F97" s="489"/>
      <c r="G97" s="489"/>
      <c r="H97" s="489"/>
      <c r="I97" s="489"/>
      <c r="J97" s="489"/>
      <c r="K97" s="489"/>
      <c r="L97" s="489"/>
      <c r="M97" s="490"/>
      <c r="N97" s="292">
        <f>(2*760)+(4*30)+(2*4*150)+(2*5*50)+(4*30)</f>
        <v>3460</v>
      </c>
      <c r="O97" s="292">
        <f>(2*760)+(4*30)+(2*4*150)+(2*5*50)+(4*30)</f>
        <v>3460</v>
      </c>
      <c r="P97" s="295"/>
      <c r="Q97" s="292">
        <f>(2*760)+(4*30)+(2*4*150)+(2*5*50)+(4*30)</f>
        <v>3460</v>
      </c>
      <c r="R97" s="27"/>
      <c r="S97" s="292">
        <v>0</v>
      </c>
      <c r="T97" s="357"/>
      <c r="U97" s="292">
        <v>0</v>
      </c>
      <c r="V97" s="353"/>
    </row>
    <row r="98" spans="1:22" s="28" customFormat="1" ht="78" customHeight="1" x14ac:dyDescent="0.35">
      <c r="A98" s="155">
        <v>9</v>
      </c>
      <c r="B98" s="27" t="s">
        <v>47</v>
      </c>
      <c r="C98" s="27" t="s">
        <v>48</v>
      </c>
      <c r="D98" s="212" t="s">
        <v>15</v>
      </c>
      <c r="E98" s="509" t="s">
        <v>396</v>
      </c>
      <c r="F98" s="510"/>
      <c r="G98" s="510"/>
      <c r="H98" s="510"/>
      <c r="I98" s="510"/>
      <c r="J98" s="510"/>
      <c r="K98" s="510"/>
      <c r="L98" s="510"/>
      <c r="M98" s="511"/>
      <c r="N98" s="292">
        <f>(2*650)+(4*30)+(2*5*200)+(2*6*50)+(4*50)</f>
        <v>4220</v>
      </c>
      <c r="O98" s="292">
        <f>(2*650)+(4*30)+(2*5*200)+(2*6*50)+(4*50)</f>
        <v>4220</v>
      </c>
      <c r="P98" s="295"/>
      <c r="Q98" s="292">
        <f>(2*650)+(4*30)+(2*5*200)+(2*6*50)+(4*50)</f>
        <v>4220</v>
      </c>
      <c r="R98" s="27"/>
      <c r="S98" s="292">
        <v>0</v>
      </c>
      <c r="T98" s="357"/>
      <c r="U98" s="292">
        <v>0</v>
      </c>
      <c r="V98" s="353"/>
    </row>
    <row r="99" spans="1:22" s="28" customFormat="1" ht="45" customHeight="1" x14ac:dyDescent="0.35">
      <c r="A99" s="155">
        <v>10</v>
      </c>
      <c r="B99" s="27" t="s">
        <v>47</v>
      </c>
      <c r="C99" s="27" t="s">
        <v>47</v>
      </c>
      <c r="D99" s="212" t="s">
        <v>15</v>
      </c>
      <c r="E99" s="488" t="s">
        <v>368</v>
      </c>
      <c r="F99" s="489"/>
      <c r="G99" s="489"/>
      <c r="H99" s="489"/>
      <c r="I99" s="489"/>
      <c r="J99" s="489"/>
      <c r="K99" s="489"/>
      <c r="L99" s="489"/>
      <c r="M99" s="490"/>
      <c r="N99" s="292">
        <f>(2*96)+(3*30.5)+(354*0.27)</f>
        <v>379.08000000000004</v>
      </c>
      <c r="O99" s="292">
        <f>(2*96)+(3*30.5)+(354*0.27)</f>
        <v>379.08000000000004</v>
      </c>
      <c r="P99" s="295"/>
      <c r="Q99" s="292">
        <f>(2*96)+(3*30.5)+(354*0.27)</f>
        <v>379.08000000000004</v>
      </c>
      <c r="R99" s="27"/>
      <c r="S99" s="292">
        <v>0</v>
      </c>
      <c r="T99" s="357"/>
      <c r="U99" s="292">
        <v>0</v>
      </c>
      <c r="V99" s="353"/>
    </row>
    <row r="100" spans="1:22" s="28" customFormat="1" ht="44.5" customHeight="1" x14ac:dyDescent="0.35">
      <c r="A100" s="326">
        <v>15</v>
      </c>
      <c r="B100" s="327" t="s">
        <v>47</v>
      </c>
      <c r="C100" s="327" t="s">
        <v>47</v>
      </c>
      <c r="D100" s="330" t="s">
        <v>15</v>
      </c>
      <c r="E100" s="526" t="s">
        <v>369</v>
      </c>
      <c r="F100" s="527"/>
      <c r="G100" s="527"/>
      <c r="H100" s="527"/>
      <c r="I100" s="527"/>
      <c r="J100" s="527"/>
      <c r="K100" s="527"/>
      <c r="L100" s="527"/>
      <c r="M100" s="528"/>
      <c r="N100" s="325">
        <f>(2*350)+(4*30)+(2*2*144)+(2*3*50)+(3*50)+50</f>
        <v>1896</v>
      </c>
      <c r="O100" s="333">
        <v>0</v>
      </c>
      <c r="P100" s="295"/>
      <c r="Q100" s="333">
        <v>0</v>
      </c>
      <c r="R100" s="27"/>
      <c r="S100" s="333">
        <v>0</v>
      </c>
      <c r="T100" s="357"/>
      <c r="U100" s="333">
        <v>0</v>
      </c>
      <c r="V100" s="353"/>
    </row>
    <row r="101" spans="1:22" s="28" customFormat="1" ht="47.5" customHeight="1" x14ac:dyDescent="0.35">
      <c r="A101" s="155">
        <v>18</v>
      </c>
      <c r="B101" s="27" t="s">
        <v>47</v>
      </c>
      <c r="C101" s="27" t="s">
        <v>49</v>
      </c>
      <c r="D101" s="212" t="s">
        <v>15</v>
      </c>
      <c r="E101" s="529" t="s">
        <v>370</v>
      </c>
      <c r="F101" s="530"/>
      <c r="G101" s="530"/>
      <c r="H101" s="530"/>
      <c r="I101" s="530"/>
      <c r="J101" s="530"/>
      <c r="K101" s="530"/>
      <c r="L101" s="530"/>
      <c r="M101" s="531"/>
      <c r="N101" s="24">
        <f>1000+(2*30)+(4*250)+(5*50)+(2*75)</f>
        <v>2460</v>
      </c>
      <c r="O101" s="24">
        <f>1000+(2*30)+(4*250)+(5*50)+(2*75)</f>
        <v>2460</v>
      </c>
      <c r="P101" s="295"/>
      <c r="Q101" s="24">
        <f>1000+(2*30)+(4*250)+(5*50)+(2*75)</f>
        <v>2460</v>
      </c>
      <c r="R101" s="27"/>
      <c r="S101" s="24">
        <v>0</v>
      </c>
      <c r="T101" s="357"/>
      <c r="U101" s="24">
        <v>0</v>
      </c>
      <c r="V101" s="353"/>
    </row>
    <row r="102" spans="1:22" s="28" customFormat="1" ht="32.15" customHeight="1" x14ac:dyDescent="0.35">
      <c r="A102" s="326">
        <v>19</v>
      </c>
      <c r="B102" s="327" t="s">
        <v>48</v>
      </c>
      <c r="C102" s="327" t="s">
        <v>48</v>
      </c>
      <c r="D102" s="330" t="s">
        <v>15</v>
      </c>
      <c r="E102" s="526" t="s">
        <v>371</v>
      </c>
      <c r="F102" s="527"/>
      <c r="G102" s="527"/>
      <c r="H102" s="527"/>
      <c r="I102" s="527"/>
      <c r="J102" s="527"/>
      <c r="K102" s="527"/>
      <c r="L102" s="527"/>
      <c r="M102" s="528"/>
      <c r="N102" s="325">
        <f>450+(4*96)+(5*50)+279+(3*20)</f>
        <v>1423</v>
      </c>
      <c r="O102" s="333">
        <v>0</v>
      </c>
      <c r="P102" s="346" t="s">
        <v>470</v>
      </c>
      <c r="Q102" s="333">
        <v>0</v>
      </c>
      <c r="R102" s="27"/>
      <c r="S102" s="333">
        <v>0</v>
      </c>
      <c r="T102" s="357"/>
      <c r="U102" s="333">
        <v>0</v>
      </c>
      <c r="V102" s="353"/>
    </row>
    <row r="103" spans="1:22" s="28" customFormat="1" ht="47.15" customHeight="1" x14ac:dyDescent="0.35">
      <c r="A103" s="155">
        <v>21</v>
      </c>
      <c r="B103" s="27" t="s">
        <v>49</v>
      </c>
      <c r="C103" s="27" t="s">
        <v>49</v>
      </c>
      <c r="D103" s="212" t="s">
        <v>15</v>
      </c>
      <c r="E103" s="529" t="s">
        <v>373</v>
      </c>
      <c r="F103" s="530"/>
      <c r="G103" s="530"/>
      <c r="H103" s="530"/>
      <c r="I103" s="530"/>
      <c r="J103" s="530"/>
      <c r="K103" s="530"/>
      <c r="L103" s="530"/>
      <c r="M103" s="531"/>
      <c r="N103" s="24">
        <f>(2*700)+(4*30)+(2*5*230)+(2*6*50)+(2*30)</f>
        <v>4480</v>
      </c>
      <c r="O103" s="24">
        <f>(2*700)+(4*30)+(2*5*230)+(2*6*50)+(2*30)</f>
        <v>4480</v>
      </c>
      <c r="P103" s="295"/>
      <c r="Q103" s="24">
        <f>(2*700)+(4*30)+(2*5*230)+(2*6*50)+(2*30)</f>
        <v>4480</v>
      </c>
      <c r="R103" s="27"/>
      <c r="S103" s="24">
        <v>0</v>
      </c>
      <c r="T103" s="357"/>
      <c r="U103" s="24">
        <v>0</v>
      </c>
      <c r="V103" s="353"/>
    </row>
    <row r="104" spans="1:22" s="28" customFormat="1" ht="45.65" customHeight="1" x14ac:dyDescent="0.35">
      <c r="A104" s="155">
        <v>22</v>
      </c>
      <c r="B104" s="27" t="s">
        <v>46</v>
      </c>
      <c r="C104" s="27" t="s">
        <v>47</v>
      </c>
      <c r="D104" s="212" t="s">
        <v>15</v>
      </c>
      <c r="E104" s="529" t="s">
        <v>374</v>
      </c>
      <c r="F104" s="530"/>
      <c r="G104" s="530"/>
      <c r="H104" s="530"/>
      <c r="I104" s="530"/>
      <c r="J104" s="530"/>
      <c r="K104" s="530"/>
      <c r="L104" s="530"/>
      <c r="M104" s="531"/>
      <c r="N104" s="24">
        <f>(2*4*150)+(2*6*30.5)+(6*50)+(6*60)</f>
        <v>2226</v>
      </c>
      <c r="O104" s="24">
        <f>(2*4*150)+(2*6*30.5)+(6*50)+(6*60)</f>
        <v>2226</v>
      </c>
      <c r="P104" s="295"/>
      <c r="Q104" s="24">
        <f>(2*4*150)+(2*6*30.5)+(6*50)+(6*60)</f>
        <v>2226</v>
      </c>
      <c r="R104" s="27"/>
      <c r="S104" s="24">
        <f>(2*4*150)+(2*6*30.5)+(6*50)+(6*60)</f>
        <v>2226</v>
      </c>
      <c r="T104" s="357"/>
      <c r="U104" s="24">
        <f>(2*4*150)+(2*6*30.5)+(6*50)+(6*60)</f>
        <v>2226</v>
      </c>
      <c r="V104" s="353"/>
    </row>
    <row r="105" spans="1:22" s="28" customFormat="1" ht="44.15" customHeight="1" x14ac:dyDescent="0.35">
      <c r="A105" s="155">
        <v>24</v>
      </c>
      <c r="B105" s="27" t="s">
        <v>46</v>
      </c>
      <c r="C105" s="27" t="s">
        <v>49</v>
      </c>
      <c r="D105" s="212" t="s">
        <v>15</v>
      </c>
      <c r="E105" s="529" t="s">
        <v>326</v>
      </c>
      <c r="F105" s="530"/>
      <c r="G105" s="530"/>
      <c r="H105" s="530"/>
      <c r="I105" s="530"/>
      <c r="J105" s="530"/>
      <c r="K105" s="530"/>
      <c r="L105" s="530"/>
      <c r="M105" s="531"/>
      <c r="N105" s="24">
        <f>600+(2*30)+(6*116)+(7*50)+(7*70)+50</f>
        <v>2246</v>
      </c>
      <c r="O105" s="24">
        <f>600+(2*30)+(6*116)+(7*50)+(7*70)+50</f>
        <v>2246</v>
      </c>
      <c r="P105" s="295"/>
      <c r="Q105" s="24">
        <f>600+(2*30)+(6*116)+(7*50)+(7*70)+50</f>
        <v>2246</v>
      </c>
      <c r="R105" s="27"/>
      <c r="S105" s="24">
        <v>2246</v>
      </c>
      <c r="T105" s="357"/>
      <c r="U105" s="24">
        <v>2246</v>
      </c>
      <c r="V105" s="353"/>
    </row>
    <row r="106" spans="1:22" s="28" customFormat="1" ht="47.5" customHeight="1" x14ac:dyDescent="0.35">
      <c r="A106" s="155">
        <v>25</v>
      </c>
      <c r="B106" s="27" t="s">
        <v>46</v>
      </c>
      <c r="C106" s="27" t="s">
        <v>49</v>
      </c>
      <c r="D106" s="212" t="s">
        <v>15</v>
      </c>
      <c r="E106" s="529" t="s">
        <v>375</v>
      </c>
      <c r="F106" s="530"/>
      <c r="G106" s="530"/>
      <c r="H106" s="530"/>
      <c r="I106" s="530"/>
      <c r="J106" s="530"/>
      <c r="K106" s="530"/>
      <c r="L106" s="530"/>
      <c r="M106" s="531"/>
      <c r="N106" s="24">
        <f>(2*5*127)+(2*800)+(2*6*50)+(2*2*30)</f>
        <v>3590</v>
      </c>
      <c r="O106" s="24">
        <f>(2*5*127)+(2*800)+(2*6*50)+(2*2*30)</f>
        <v>3590</v>
      </c>
      <c r="P106" s="295"/>
      <c r="Q106" s="24">
        <f>(2*5*127)+(2*800)+(2*6*50)+(2*2*30)</f>
        <v>3590</v>
      </c>
      <c r="R106" s="27"/>
      <c r="S106" s="24">
        <v>0</v>
      </c>
      <c r="T106" s="357"/>
      <c r="U106" s="24">
        <v>0</v>
      </c>
      <c r="V106" s="353"/>
    </row>
    <row r="107" spans="1:22" s="28" customFormat="1" ht="45.65" customHeight="1" x14ac:dyDescent="0.35">
      <c r="A107" s="326">
        <v>28</v>
      </c>
      <c r="B107" s="327" t="s">
        <v>48</v>
      </c>
      <c r="C107" s="327" t="s">
        <v>48</v>
      </c>
      <c r="D107" s="330" t="s">
        <v>15</v>
      </c>
      <c r="E107" s="526" t="s">
        <v>337</v>
      </c>
      <c r="F107" s="527"/>
      <c r="G107" s="527"/>
      <c r="H107" s="527"/>
      <c r="I107" s="527"/>
      <c r="J107" s="527"/>
      <c r="K107" s="527"/>
      <c r="L107" s="527"/>
      <c r="M107" s="528"/>
      <c r="N107" s="325">
        <f>(2*700)+(4*50)+(2*4*250)+(2*5*50)+(4*35)</f>
        <v>4240</v>
      </c>
      <c r="O107" s="325">
        <f>(2*700)+(4*50)+(2*4*250)+(2*5*50)+(4*35)</f>
        <v>4240</v>
      </c>
      <c r="Q107" s="325">
        <f>(2*700)+(4*50)+(2*4*250)+(2*5*50)+(4*35)</f>
        <v>4240</v>
      </c>
      <c r="R107" s="27"/>
      <c r="S107" s="325">
        <v>0</v>
      </c>
      <c r="T107" s="357"/>
      <c r="U107" s="325">
        <v>0</v>
      </c>
      <c r="V107" s="353"/>
    </row>
    <row r="108" spans="1:22" s="28" customFormat="1" ht="45.65" customHeight="1" x14ac:dyDescent="0.35">
      <c r="A108" s="326">
        <v>29</v>
      </c>
      <c r="B108" s="327" t="s">
        <v>47</v>
      </c>
      <c r="C108" s="327" t="s">
        <v>47</v>
      </c>
      <c r="D108" s="330" t="s">
        <v>15</v>
      </c>
      <c r="E108" s="509" t="s">
        <v>460</v>
      </c>
      <c r="F108" s="510"/>
      <c r="G108" s="510"/>
      <c r="H108" s="510"/>
      <c r="I108" s="510"/>
      <c r="J108" s="510"/>
      <c r="K108" s="510"/>
      <c r="L108" s="510"/>
      <c r="M108" s="511"/>
      <c r="N108" s="325">
        <f>(2*700)+(2*3*250)+(2*4*50)+(4*70)+(4*35)</f>
        <v>3720</v>
      </c>
      <c r="O108" s="325">
        <v>0</v>
      </c>
      <c r="P108" s="346" t="s">
        <v>475</v>
      </c>
      <c r="Q108" s="325">
        <v>0</v>
      </c>
      <c r="R108" s="27"/>
      <c r="S108" s="325">
        <v>0</v>
      </c>
      <c r="T108" s="357"/>
      <c r="U108" s="325">
        <v>0</v>
      </c>
      <c r="V108" s="353"/>
    </row>
    <row r="109" spans="1:22" s="28" customFormat="1" ht="74.25" customHeight="1" x14ac:dyDescent="0.35">
      <c r="A109" s="331">
        <v>30</v>
      </c>
      <c r="B109" s="327" t="s">
        <v>47</v>
      </c>
      <c r="C109" s="327" t="s">
        <v>49</v>
      </c>
      <c r="D109" s="332" t="s">
        <v>15</v>
      </c>
      <c r="E109" s="523" t="s">
        <v>410</v>
      </c>
      <c r="F109" s="523"/>
      <c r="G109" s="523"/>
      <c r="H109" s="523"/>
      <c r="I109" s="523"/>
      <c r="J109" s="523"/>
      <c r="K109" s="523"/>
      <c r="L109" s="523"/>
      <c r="M109" s="523"/>
      <c r="N109" s="333">
        <f>(2*600)+(2*3*250)+(2*4*50)+(2*50)+(4*30)+(2*35)</f>
        <v>3390</v>
      </c>
      <c r="O109" s="333">
        <v>0</v>
      </c>
      <c r="P109" s="346" t="s">
        <v>470</v>
      </c>
      <c r="Q109" s="333">
        <v>0</v>
      </c>
      <c r="R109" s="27"/>
      <c r="S109" s="333">
        <v>0</v>
      </c>
      <c r="T109" s="357"/>
      <c r="U109" s="333">
        <v>0</v>
      </c>
      <c r="V109" s="353"/>
    </row>
    <row r="110" spans="1:22" s="28" customFormat="1" ht="45.65" customHeight="1" x14ac:dyDescent="0.35">
      <c r="A110" s="331">
        <v>33</v>
      </c>
      <c r="B110" s="327" t="s">
        <v>49</v>
      </c>
      <c r="C110" s="327" t="s">
        <v>49</v>
      </c>
      <c r="D110" s="332" t="s">
        <v>15</v>
      </c>
      <c r="E110" s="523" t="s">
        <v>423</v>
      </c>
      <c r="F110" s="523"/>
      <c r="G110" s="523"/>
      <c r="H110" s="523"/>
      <c r="I110" s="523"/>
      <c r="J110" s="523"/>
      <c r="K110" s="523"/>
      <c r="L110" s="523"/>
      <c r="M110" s="523"/>
      <c r="N110" s="333">
        <f>(2*585)+(2*4*199)+(2*5*50)+(2*30)</f>
        <v>3322</v>
      </c>
      <c r="O110" s="333">
        <f>(2*585)+(2*4*199)+(2*5*50)+(2*30)</f>
        <v>3322</v>
      </c>
      <c r="P110" s="295"/>
      <c r="Q110" s="333">
        <f>(2*585)+(2*4*199)+(2*5*50)+(2*30)</f>
        <v>3322</v>
      </c>
      <c r="R110" s="27"/>
      <c r="S110" s="333">
        <f>(2*585)+(2*4*199)+(2*5*50)+(2*30)-180-400</f>
        <v>2742</v>
      </c>
      <c r="T110" s="357"/>
      <c r="U110" s="333">
        <v>0</v>
      </c>
      <c r="V110" s="353"/>
    </row>
    <row r="111" spans="1:22" s="28" customFormat="1" ht="45.65" customHeight="1" x14ac:dyDescent="0.35">
      <c r="A111" s="331">
        <v>34</v>
      </c>
      <c r="B111" s="327" t="s">
        <v>46</v>
      </c>
      <c r="C111" s="327" t="s">
        <v>49</v>
      </c>
      <c r="D111" s="332" t="s">
        <v>15</v>
      </c>
      <c r="E111" s="523" t="s">
        <v>431</v>
      </c>
      <c r="F111" s="523"/>
      <c r="G111" s="523"/>
      <c r="H111" s="523"/>
      <c r="I111" s="523"/>
      <c r="J111" s="523"/>
      <c r="K111" s="523"/>
      <c r="L111" s="523"/>
      <c r="M111" s="523"/>
      <c r="N111" s="333">
        <f>200+(2*30)+(2*50)+30+(9*50)+(8*200)</f>
        <v>2440</v>
      </c>
      <c r="O111" s="333">
        <f>200+(2*30)+(2*50)+30+(9*50)+(8*200)</f>
        <v>2440</v>
      </c>
      <c r="P111" s="295"/>
      <c r="Q111" s="333">
        <f>200+(2*30)+(2*50)+30+(9*50)+(8*200)</f>
        <v>2440</v>
      </c>
      <c r="R111" s="27"/>
      <c r="S111" s="333">
        <v>2440</v>
      </c>
      <c r="T111" s="357"/>
      <c r="U111" s="333">
        <v>2440</v>
      </c>
      <c r="V111" s="353"/>
    </row>
    <row r="112" spans="1:22" s="28" customFormat="1" ht="45.65" customHeight="1" x14ac:dyDescent="0.35">
      <c r="A112" s="290"/>
      <c r="B112" s="27"/>
      <c r="C112" s="27"/>
      <c r="D112" s="301"/>
      <c r="E112" s="524"/>
      <c r="F112" s="524"/>
      <c r="G112" s="524"/>
      <c r="H112" s="524"/>
      <c r="I112" s="524"/>
      <c r="J112" s="524"/>
      <c r="K112" s="524"/>
      <c r="L112" s="524"/>
      <c r="M112" s="524"/>
      <c r="N112" s="25"/>
      <c r="O112" s="25"/>
      <c r="P112" s="295"/>
      <c r="Q112" s="25"/>
      <c r="R112" s="27"/>
      <c r="S112" s="25"/>
      <c r="T112" s="357"/>
      <c r="U112" s="353"/>
      <c r="V112" s="353"/>
    </row>
    <row r="113" spans="1:22" s="28" customFormat="1" ht="44.5" customHeight="1" x14ac:dyDescent="0.35">
      <c r="A113" s="297"/>
      <c r="B113" s="297"/>
      <c r="C113" s="297"/>
      <c r="D113" s="297"/>
      <c r="E113" s="505"/>
      <c r="F113" s="505"/>
      <c r="G113" s="505"/>
      <c r="H113" s="505"/>
      <c r="I113" s="505"/>
      <c r="J113" s="505"/>
      <c r="K113" s="505"/>
      <c r="L113" s="505"/>
      <c r="M113" s="505"/>
      <c r="N113" s="297"/>
      <c r="O113" s="297"/>
      <c r="P113" s="295"/>
      <c r="Q113" s="25"/>
      <c r="R113" s="27"/>
      <c r="S113" s="25"/>
      <c r="T113" s="357"/>
      <c r="U113" s="353"/>
      <c r="V113" s="353"/>
    </row>
    <row r="114" spans="1:22" s="160" customFormat="1" x14ac:dyDescent="0.35">
      <c r="B114" s="210"/>
      <c r="C114" s="210"/>
      <c r="D114" s="210"/>
      <c r="L114" s="300" t="s">
        <v>59</v>
      </c>
      <c r="M114" s="300"/>
      <c r="N114" s="293">
        <f>SUM(N94:N113)</f>
        <v>46775.578000000001</v>
      </c>
      <c r="O114" s="267">
        <f>SUM(O94:O113)</f>
        <v>36346.578000000001</v>
      </c>
      <c r="P114" s="313"/>
      <c r="Q114" s="204">
        <f>SUM(Q94:Q113)</f>
        <v>36346.578000000001</v>
      </c>
      <c r="R114" s="205"/>
      <c r="S114" s="204">
        <f>SUM(S94:S113)</f>
        <v>10101.297999999999</v>
      </c>
      <c r="T114" s="205"/>
      <c r="U114" s="204">
        <f>SUM(U94:U113)</f>
        <v>7359.2979999999998</v>
      </c>
      <c r="V114" s="369"/>
    </row>
    <row r="115" spans="1:22" s="158" customFormat="1" x14ac:dyDescent="0.35">
      <c r="B115" s="197"/>
      <c r="C115" s="197"/>
      <c r="D115" s="197"/>
      <c r="O115" s="263"/>
      <c r="P115" s="307"/>
      <c r="Q115" s="170"/>
      <c r="R115" s="203"/>
      <c r="S115" s="170"/>
      <c r="T115" s="203"/>
      <c r="U115" s="370"/>
      <c r="V115" s="370"/>
    </row>
    <row r="116" spans="1:22" s="52" customFormat="1" ht="55.5" x14ac:dyDescent="0.35">
      <c r="A116" s="65" t="s">
        <v>141</v>
      </c>
      <c r="B116" s="217"/>
      <c r="C116" s="217"/>
      <c r="D116" s="217"/>
      <c r="E116" s="66"/>
      <c r="F116" s="66"/>
      <c r="G116" s="66"/>
      <c r="H116" s="66"/>
      <c r="I116" s="66"/>
      <c r="J116" s="66"/>
      <c r="K116" s="66"/>
      <c r="L116" s="66"/>
      <c r="M116" s="67"/>
      <c r="N116" s="261" t="s">
        <v>70</v>
      </c>
      <c r="O116" s="270" t="s">
        <v>38</v>
      </c>
      <c r="P116" s="277" t="s">
        <v>71</v>
      </c>
      <c r="Q116" s="68" t="s">
        <v>39</v>
      </c>
      <c r="R116" s="69" t="s">
        <v>71</v>
      </c>
      <c r="S116" s="68" t="s">
        <v>40</v>
      </c>
      <c r="T116" s="365" t="s">
        <v>71</v>
      </c>
      <c r="U116" s="68" t="s">
        <v>594</v>
      </c>
      <c r="V116" s="365" t="s">
        <v>71</v>
      </c>
    </row>
    <row r="117" spans="1:22" ht="29" x14ac:dyDescent="0.35">
      <c r="A117" s="20" t="s">
        <v>61</v>
      </c>
      <c r="B117" s="188" t="s">
        <v>56</v>
      </c>
      <c r="C117" s="188" t="s">
        <v>55</v>
      </c>
      <c r="D117" s="275" t="s">
        <v>33</v>
      </c>
      <c r="E117" s="516" t="s">
        <v>34</v>
      </c>
      <c r="F117" s="516"/>
      <c r="G117" s="516"/>
      <c r="H117" s="516"/>
      <c r="I117" s="516"/>
      <c r="J117" s="516"/>
      <c r="K117" s="516"/>
      <c r="L117" s="516"/>
      <c r="M117" s="517"/>
      <c r="N117" s="252" t="s">
        <v>35</v>
      </c>
      <c r="O117" s="13" t="s">
        <v>35</v>
      </c>
      <c r="P117" s="312"/>
      <c r="Q117" s="13" t="s">
        <v>35</v>
      </c>
      <c r="R117" s="16"/>
      <c r="S117" s="13" t="s">
        <v>35</v>
      </c>
      <c r="T117" s="361"/>
      <c r="U117" s="13" t="s">
        <v>35</v>
      </c>
      <c r="V117" s="5"/>
    </row>
    <row r="118" spans="1:22" s="28" customFormat="1" ht="43.5" x14ac:dyDescent="0.35">
      <c r="A118" s="155">
        <v>2</v>
      </c>
      <c r="B118" s="27" t="s">
        <v>49</v>
      </c>
      <c r="C118" s="27" t="s">
        <v>49</v>
      </c>
      <c r="D118" s="185" t="s">
        <v>20</v>
      </c>
      <c r="E118" s="488" t="s">
        <v>255</v>
      </c>
      <c r="F118" s="489"/>
      <c r="G118" s="489"/>
      <c r="H118" s="489"/>
      <c r="I118" s="489"/>
      <c r="J118" s="489"/>
      <c r="K118" s="489"/>
      <c r="L118" s="489"/>
      <c r="M118" s="490"/>
      <c r="N118" s="24">
        <v>700</v>
      </c>
      <c r="O118" s="24">
        <v>700</v>
      </c>
      <c r="P118" s="295"/>
      <c r="Q118" s="24">
        <v>700</v>
      </c>
      <c r="R118" s="27"/>
      <c r="S118" s="24">
        <v>950</v>
      </c>
      <c r="T118" s="357"/>
      <c r="U118" s="24">
        <v>950</v>
      </c>
      <c r="V118" s="353"/>
    </row>
    <row r="119" spans="1:22" s="28" customFormat="1" ht="43.5" x14ac:dyDescent="0.35">
      <c r="A119" s="155">
        <v>8</v>
      </c>
      <c r="B119" s="27" t="s">
        <v>48</v>
      </c>
      <c r="C119" s="27" t="s">
        <v>48</v>
      </c>
      <c r="D119" s="185" t="s">
        <v>20</v>
      </c>
      <c r="E119" s="488" t="s">
        <v>291</v>
      </c>
      <c r="F119" s="489"/>
      <c r="G119" s="489"/>
      <c r="H119" s="489"/>
      <c r="I119" s="489"/>
      <c r="J119" s="489"/>
      <c r="K119" s="489"/>
      <c r="L119" s="489"/>
      <c r="M119" s="490"/>
      <c r="N119" s="24">
        <f>2*220</f>
        <v>440</v>
      </c>
      <c r="O119" s="24">
        <f>2*220</f>
        <v>440</v>
      </c>
      <c r="P119" s="295"/>
      <c r="Q119" s="24">
        <f>2*220</f>
        <v>440</v>
      </c>
      <c r="R119" s="27"/>
      <c r="S119" s="24">
        <f>2*220</f>
        <v>440</v>
      </c>
      <c r="T119" s="357"/>
      <c r="U119" s="24">
        <f>2*220</f>
        <v>440</v>
      </c>
      <c r="V119" s="353"/>
    </row>
    <row r="120" spans="1:22" s="28" customFormat="1" ht="43.5" x14ac:dyDescent="0.35">
      <c r="A120" s="155">
        <v>9</v>
      </c>
      <c r="B120" s="27" t="s">
        <v>48</v>
      </c>
      <c r="C120" s="27" t="s">
        <v>48</v>
      </c>
      <c r="D120" s="185" t="s">
        <v>20</v>
      </c>
      <c r="E120" s="488" t="s">
        <v>575</v>
      </c>
      <c r="F120" s="489"/>
      <c r="G120" s="489"/>
      <c r="H120" s="489"/>
      <c r="I120" s="489"/>
      <c r="J120" s="489"/>
      <c r="K120" s="489"/>
      <c r="L120" s="489"/>
      <c r="M120" s="490"/>
      <c r="N120" s="24">
        <f>2*500</f>
        <v>1000</v>
      </c>
      <c r="O120" s="24">
        <f>2*500</f>
        <v>1000</v>
      </c>
      <c r="P120" s="295"/>
      <c r="Q120" s="24">
        <f>2*500</f>
        <v>1000</v>
      </c>
      <c r="R120" s="27"/>
      <c r="S120" s="24">
        <v>500</v>
      </c>
      <c r="T120" s="357"/>
      <c r="U120" s="24">
        <v>500</v>
      </c>
      <c r="V120" s="353"/>
    </row>
    <row r="121" spans="1:22" s="28" customFormat="1" ht="43.5" x14ac:dyDescent="0.35">
      <c r="A121" s="155">
        <v>10</v>
      </c>
      <c r="B121" s="27" t="s">
        <v>47</v>
      </c>
      <c r="C121" s="27" t="s">
        <v>47</v>
      </c>
      <c r="D121" s="185" t="s">
        <v>20</v>
      </c>
      <c r="E121" s="488" t="s">
        <v>294</v>
      </c>
      <c r="F121" s="489"/>
      <c r="G121" s="489"/>
      <c r="H121" s="489"/>
      <c r="I121" s="489"/>
      <c r="J121" s="489"/>
      <c r="K121" s="489"/>
      <c r="L121" s="489"/>
      <c r="M121" s="490"/>
      <c r="N121" s="24">
        <v>700</v>
      </c>
      <c r="O121" s="24">
        <v>700</v>
      </c>
      <c r="P121" s="295"/>
      <c r="Q121" s="24">
        <v>700</v>
      </c>
      <c r="R121" s="27"/>
      <c r="S121" s="24">
        <v>1064</v>
      </c>
      <c r="T121" s="357"/>
      <c r="U121" s="24">
        <v>1064</v>
      </c>
      <c r="V121" s="353"/>
    </row>
    <row r="122" spans="1:22" s="28" customFormat="1" ht="43.5" x14ac:dyDescent="0.35">
      <c r="A122" s="326">
        <v>11</v>
      </c>
      <c r="B122" s="327" t="s">
        <v>46</v>
      </c>
      <c r="C122" s="327" t="s">
        <v>46</v>
      </c>
      <c r="D122" s="329" t="s">
        <v>20</v>
      </c>
      <c r="E122" s="509" t="s">
        <v>469</v>
      </c>
      <c r="F122" s="510"/>
      <c r="G122" s="510"/>
      <c r="H122" s="510"/>
      <c r="I122" s="510"/>
      <c r="J122" s="510"/>
      <c r="K122" s="510"/>
      <c r="L122" s="510"/>
      <c r="M122" s="511"/>
      <c r="N122" s="325">
        <v>2575</v>
      </c>
      <c r="O122" s="333">
        <v>649</v>
      </c>
      <c r="P122" s="346" t="s">
        <v>472</v>
      </c>
      <c r="Q122" s="333">
        <v>649</v>
      </c>
      <c r="R122" s="27"/>
      <c r="S122" s="333">
        <v>649</v>
      </c>
      <c r="T122" s="357"/>
      <c r="U122" s="333">
        <v>649</v>
      </c>
      <c r="V122" s="353"/>
    </row>
    <row r="123" spans="1:22" s="28" customFormat="1" ht="43.5" x14ac:dyDescent="0.35">
      <c r="A123" s="155">
        <v>12</v>
      </c>
      <c r="B123" s="27" t="s">
        <v>46</v>
      </c>
      <c r="C123" s="27" t="s">
        <v>46</v>
      </c>
      <c r="D123" s="185" t="s">
        <v>20</v>
      </c>
      <c r="E123" s="488" t="s">
        <v>448</v>
      </c>
      <c r="F123" s="489"/>
      <c r="G123" s="489"/>
      <c r="H123" s="489"/>
      <c r="I123" s="489"/>
      <c r="J123" s="489"/>
      <c r="K123" s="489"/>
      <c r="L123" s="489"/>
      <c r="M123" s="490"/>
      <c r="N123" s="24">
        <v>649</v>
      </c>
      <c r="O123" s="24">
        <v>649</v>
      </c>
      <c r="P123" s="295"/>
      <c r="Q123" s="24">
        <v>649</v>
      </c>
      <c r="R123" s="27"/>
      <c r="S123" s="24">
        <v>649</v>
      </c>
      <c r="T123" s="357"/>
      <c r="U123" s="24">
        <v>649</v>
      </c>
      <c r="V123" s="353"/>
    </row>
    <row r="124" spans="1:22" s="28" customFormat="1" ht="43.5" x14ac:dyDescent="0.35">
      <c r="A124" s="155">
        <v>13</v>
      </c>
      <c r="B124" s="27" t="s">
        <v>46</v>
      </c>
      <c r="C124" s="27" t="s">
        <v>46</v>
      </c>
      <c r="D124" s="185" t="s">
        <v>20</v>
      </c>
      <c r="E124" s="488" t="s">
        <v>449</v>
      </c>
      <c r="F124" s="489"/>
      <c r="G124" s="489"/>
      <c r="H124" s="489"/>
      <c r="I124" s="489"/>
      <c r="J124" s="489"/>
      <c r="K124" s="489"/>
      <c r="L124" s="489"/>
      <c r="M124" s="490"/>
      <c r="N124" s="24">
        <v>250</v>
      </c>
      <c r="O124" s="24">
        <v>250</v>
      </c>
      <c r="P124" s="295"/>
      <c r="Q124" s="24">
        <v>250</v>
      </c>
      <c r="R124" s="27"/>
      <c r="S124" s="24">
        <v>250</v>
      </c>
      <c r="T124" s="357"/>
      <c r="U124" s="24">
        <v>250</v>
      </c>
      <c r="V124" s="353"/>
    </row>
    <row r="125" spans="1:22" s="28" customFormat="1" ht="43.5" x14ac:dyDescent="0.35">
      <c r="A125" s="155">
        <v>14</v>
      </c>
      <c r="B125" s="27" t="s">
        <v>46</v>
      </c>
      <c r="C125" s="27" t="s">
        <v>47</v>
      </c>
      <c r="D125" s="185" t="s">
        <v>20</v>
      </c>
      <c r="E125" s="488" t="s">
        <v>450</v>
      </c>
      <c r="F125" s="489"/>
      <c r="G125" s="489"/>
      <c r="H125" s="489"/>
      <c r="I125" s="489"/>
      <c r="J125" s="489"/>
      <c r="K125" s="489"/>
      <c r="L125" s="489"/>
      <c r="M125" s="490"/>
      <c r="N125" s="24">
        <f>2*60</f>
        <v>120</v>
      </c>
      <c r="O125" s="24">
        <f>2*60</f>
        <v>120</v>
      </c>
      <c r="P125" s="295"/>
      <c r="Q125" s="24">
        <f>2*60</f>
        <v>120</v>
      </c>
      <c r="R125" s="27"/>
      <c r="S125" s="24">
        <f>2*60</f>
        <v>120</v>
      </c>
      <c r="T125" s="357"/>
      <c r="U125" s="24">
        <f>2*60</f>
        <v>120</v>
      </c>
      <c r="V125" s="353"/>
    </row>
    <row r="126" spans="1:22" s="28" customFormat="1" ht="43.5" x14ac:dyDescent="0.35">
      <c r="A126" s="155">
        <v>15</v>
      </c>
      <c r="B126" s="27" t="s">
        <v>47</v>
      </c>
      <c r="C126" s="27" t="s">
        <v>47</v>
      </c>
      <c r="D126" s="185" t="s">
        <v>20</v>
      </c>
      <c r="E126" s="488" t="s">
        <v>306</v>
      </c>
      <c r="F126" s="489"/>
      <c r="G126" s="489"/>
      <c r="H126" s="489"/>
      <c r="I126" s="489"/>
      <c r="J126" s="489"/>
      <c r="K126" s="489"/>
      <c r="L126" s="489"/>
      <c r="M126" s="490"/>
      <c r="N126" s="24">
        <f>2*539</f>
        <v>1078</v>
      </c>
      <c r="O126" s="24">
        <f>2*539</f>
        <v>1078</v>
      </c>
      <c r="P126" s="295"/>
      <c r="Q126" s="24">
        <f>2*539</f>
        <v>1078</v>
      </c>
      <c r="R126" s="27"/>
      <c r="S126" s="24">
        <f>2*539</f>
        <v>1078</v>
      </c>
      <c r="T126" s="357"/>
      <c r="U126" s="24">
        <f>2*539</f>
        <v>1078</v>
      </c>
      <c r="V126" s="353"/>
    </row>
    <row r="127" spans="1:22" s="28" customFormat="1" ht="43.5" x14ac:dyDescent="0.35">
      <c r="A127" s="155">
        <v>18</v>
      </c>
      <c r="B127" s="27" t="s">
        <v>47</v>
      </c>
      <c r="C127" s="27" t="s">
        <v>49</v>
      </c>
      <c r="D127" s="185" t="s">
        <v>20</v>
      </c>
      <c r="E127" s="488" t="s">
        <v>314</v>
      </c>
      <c r="F127" s="489"/>
      <c r="G127" s="489"/>
      <c r="H127" s="489"/>
      <c r="I127" s="489"/>
      <c r="J127" s="489"/>
      <c r="K127" s="489"/>
      <c r="L127" s="489"/>
      <c r="M127" s="490"/>
      <c r="N127" s="24">
        <v>750</v>
      </c>
      <c r="O127" s="24">
        <v>750</v>
      </c>
      <c r="P127" s="295"/>
      <c r="Q127" s="24">
        <v>750</v>
      </c>
      <c r="R127" s="27"/>
      <c r="S127" s="24">
        <v>750</v>
      </c>
      <c r="T127" s="357"/>
      <c r="U127" s="24">
        <v>750</v>
      </c>
      <c r="V127" s="353"/>
    </row>
    <row r="128" spans="1:22" s="28" customFormat="1" ht="43.5" x14ac:dyDescent="0.35">
      <c r="A128" s="155">
        <v>19</v>
      </c>
      <c r="B128" s="27" t="s">
        <v>48</v>
      </c>
      <c r="C128" s="27" t="s">
        <v>48</v>
      </c>
      <c r="D128" s="185" t="s">
        <v>20</v>
      </c>
      <c r="E128" s="488" t="s">
        <v>317</v>
      </c>
      <c r="F128" s="489"/>
      <c r="G128" s="489"/>
      <c r="H128" s="489"/>
      <c r="I128" s="489"/>
      <c r="J128" s="489"/>
      <c r="K128" s="489"/>
      <c r="L128" s="489"/>
      <c r="M128" s="490"/>
      <c r="N128" s="24">
        <v>540</v>
      </c>
      <c r="O128" s="24">
        <v>540</v>
      </c>
      <c r="P128" s="295"/>
      <c r="Q128" s="24">
        <v>540</v>
      </c>
      <c r="R128" s="27"/>
      <c r="S128" s="24">
        <v>540</v>
      </c>
      <c r="T128" s="357"/>
      <c r="U128" s="24">
        <v>540</v>
      </c>
      <c r="V128" s="353"/>
    </row>
    <row r="129" spans="1:22" s="28" customFormat="1" ht="43.5" x14ac:dyDescent="0.35">
      <c r="A129" s="155">
        <v>21</v>
      </c>
      <c r="B129" s="27" t="s">
        <v>49</v>
      </c>
      <c r="C129" s="27" t="s">
        <v>49</v>
      </c>
      <c r="D129" s="185" t="s">
        <v>20</v>
      </c>
      <c r="E129" s="488" t="s">
        <v>322</v>
      </c>
      <c r="F129" s="489"/>
      <c r="G129" s="489"/>
      <c r="H129" s="489"/>
      <c r="I129" s="489"/>
      <c r="J129" s="489"/>
      <c r="K129" s="489"/>
      <c r="L129" s="489"/>
      <c r="M129" s="490"/>
      <c r="N129" s="24">
        <f>2*600</f>
        <v>1200</v>
      </c>
      <c r="O129" s="24">
        <f>2*600</f>
        <v>1200</v>
      </c>
      <c r="P129" s="295"/>
      <c r="Q129" s="24">
        <f>2*600</f>
        <v>1200</v>
      </c>
      <c r="R129" s="27"/>
      <c r="S129" s="24">
        <f>2*600</f>
        <v>1200</v>
      </c>
      <c r="T129" s="357"/>
      <c r="U129" s="24">
        <f>2*600</f>
        <v>1200</v>
      </c>
      <c r="V129" s="353"/>
    </row>
    <row r="130" spans="1:22" s="28" customFormat="1" ht="43.5" x14ac:dyDescent="0.35">
      <c r="A130" s="155">
        <v>24</v>
      </c>
      <c r="B130" s="27" t="s">
        <v>46</v>
      </c>
      <c r="C130" s="27" t="s">
        <v>49</v>
      </c>
      <c r="D130" s="185" t="s">
        <v>20</v>
      </c>
      <c r="E130" s="488" t="s">
        <v>327</v>
      </c>
      <c r="F130" s="489"/>
      <c r="G130" s="489"/>
      <c r="H130" s="489"/>
      <c r="I130" s="489"/>
      <c r="J130" s="489"/>
      <c r="K130" s="489"/>
      <c r="L130" s="489"/>
      <c r="M130" s="490"/>
      <c r="N130" s="24">
        <f>1100+1300</f>
        <v>2400</v>
      </c>
      <c r="O130" s="24">
        <f>1100+1300</f>
        <v>2400</v>
      </c>
      <c r="P130" s="295"/>
      <c r="Q130" s="24">
        <f>1100+1300</f>
        <v>2400</v>
      </c>
      <c r="R130" s="27"/>
      <c r="S130" s="24">
        <f>1100+1300</f>
        <v>2400</v>
      </c>
      <c r="T130" s="357"/>
      <c r="U130" s="24">
        <f>1100+1300</f>
        <v>2400</v>
      </c>
      <c r="V130" s="353"/>
    </row>
    <row r="131" spans="1:22" s="28" customFormat="1" ht="43.5" x14ac:dyDescent="0.35">
      <c r="A131" s="155">
        <v>25</v>
      </c>
      <c r="B131" s="27" t="s">
        <v>46</v>
      </c>
      <c r="C131" s="27" t="s">
        <v>49</v>
      </c>
      <c r="D131" s="185" t="s">
        <v>20</v>
      </c>
      <c r="E131" s="488" t="s">
        <v>376</v>
      </c>
      <c r="F131" s="489"/>
      <c r="G131" s="489"/>
      <c r="H131" s="489"/>
      <c r="I131" s="489"/>
      <c r="J131" s="489"/>
      <c r="K131" s="489"/>
      <c r="L131" s="489"/>
      <c r="M131" s="490"/>
      <c r="N131" s="24">
        <f>2*785</f>
        <v>1570</v>
      </c>
      <c r="O131" s="24">
        <f>2*785</f>
        <v>1570</v>
      </c>
      <c r="P131" s="295"/>
      <c r="Q131" s="24">
        <f>2*785</f>
        <v>1570</v>
      </c>
      <c r="R131" s="27"/>
      <c r="S131" s="24">
        <v>0</v>
      </c>
      <c r="T131" s="357"/>
      <c r="U131" s="24">
        <v>0</v>
      </c>
      <c r="V131" s="353"/>
    </row>
    <row r="132" spans="1:22" s="28" customFormat="1" ht="43.5" x14ac:dyDescent="0.35">
      <c r="A132" s="303">
        <v>28</v>
      </c>
      <c r="B132" s="304" t="s">
        <v>48</v>
      </c>
      <c r="C132" s="304" t="s">
        <v>48</v>
      </c>
      <c r="D132" s="305" t="s">
        <v>20</v>
      </c>
      <c r="E132" s="544" t="s">
        <v>338</v>
      </c>
      <c r="F132" s="545"/>
      <c r="G132" s="545"/>
      <c r="H132" s="545"/>
      <c r="I132" s="545"/>
      <c r="J132" s="545"/>
      <c r="K132" s="545"/>
      <c r="L132" s="545"/>
      <c r="M132" s="546"/>
      <c r="N132" s="306">
        <f>2*800</f>
        <v>1600</v>
      </c>
      <c r="O132" s="306">
        <f>2*800</f>
        <v>1600</v>
      </c>
      <c r="P132" s="295"/>
      <c r="Q132" s="306">
        <f>2*800</f>
        <v>1600</v>
      </c>
      <c r="R132" s="27"/>
      <c r="S132" s="306">
        <v>649</v>
      </c>
      <c r="T132" s="357"/>
      <c r="U132" s="306">
        <v>649</v>
      </c>
      <c r="V132" s="353"/>
    </row>
    <row r="133" spans="1:22" s="28" customFormat="1" ht="43.5" x14ac:dyDescent="0.35">
      <c r="A133" s="326">
        <v>29</v>
      </c>
      <c r="B133" s="327" t="s">
        <v>47</v>
      </c>
      <c r="C133" s="327" t="s">
        <v>47</v>
      </c>
      <c r="D133" s="329" t="s">
        <v>20</v>
      </c>
      <c r="E133" s="509" t="s">
        <v>476</v>
      </c>
      <c r="F133" s="510"/>
      <c r="G133" s="510"/>
      <c r="H133" s="510"/>
      <c r="I133" s="510"/>
      <c r="J133" s="510"/>
      <c r="K133" s="510"/>
      <c r="L133" s="510"/>
      <c r="M133" s="511"/>
      <c r="N133" s="325">
        <f>2*520</f>
        <v>1040</v>
      </c>
      <c r="O133" s="325">
        <f>2*349</f>
        <v>698</v>
      </c>
      <c r="P133" s="295"/>
      <c r="Q133" s="325">
        <f>2*349</f>
        <v>698</v>
      </c>
      <c r="R133" s="27"/>
      <c r="S133" s="325">
        <f>2*349</f>
        <v>698</v>
      </c>
      <c r="T133" s="357"/>
      <c r="U133" s="325">
        <f>2*349</f>
        <v>698</v>
      </c>
      <c r="V133" s="353"/>
    </row>
    <row r="134" spans="1:22" s="28" customFormat="1" ht="60" customHeight="1" x14ac:dyDescent="0.35">
      <c r="A134" s="326">
        <v>30</v>
      </c>
      <c r="B134" s="327" t="s">
        <v>47</v>
      </c>
      <c r="C134" s="327" t="s">
        <v>49</v>
      </c>
      <c r="D134" s="334" t="s">
        <v>20</v>
      </c>
      <c r="E134" s="525" t="s">
        <v>461</v>
      </c>
      <c r="F134" s="525"/>
      <c r="G134" s="525"/>
      <c r="H134" s="525"/>
      <c r="I134" s="525"/>
      <c r="J134" s="525"/>
      <c r="K134" s="525"/>
      <c r="L134" s="525"/>
      <c r="M134" s="525"/>
      <c r="N134" s="333">
        <f>2*500</f>
        <v>1000</v>
      </c>
      <c r="O134" s="333">
        <f>2*500</f>
        <v>1000</v>
      </c>
      <c r="P134" s="295"/>
      <c r="Q134" s="333">
        <f>2*500</f>
        <v>1000</v>
      </c>
      <c r="R134" s="27"/>
      <c r="S134" s="333">
        <f>2*500</f>
        <v>1000</v>
      </c>
      <c r="T134" s="357"/>
      <c r="U134" s="333">
        <f>2*500</f>
        <v>1000</v>
      </c>
      <c r="V134" s="353"/>
    </row>
    <row r="135" spans="1:22" s="28" customFormat="1" ht="43.5" x14ac:dyDescent="0.35">
      <c r="A135" s="326">
        <v>31</v>
      </c>
      <c r="B135" s="327" t="s">
        <v>46</v>
      </c>
      <c r="C135" s="327" t="s">
        <v>49</v>
      </c>
      <c r="D135" s="334" t="s">
        <v>20</v>
      </c>
      <c r="E135" s="523" t="s">
        <v>473</v>
      </c>
      <c r="F135" s="523"/>
      <c r="G135" s="523"/>
      <c r="H135" s="523"/>
      <c r="I135" s="523"/>
      <c r="J135" s="523"/>
      <c r="K135" s="523"/>
      <c r="L135" s="523"/>
      <c r="M135" s="523"/>
      <c r="N135" s="333">
        <f>(10*175)+(10*1100)</f>
        <v>12750</v>
      </c>
      <c r="O135" s="333">
        <f>(7*175)+(7*1100)</f>
        <v>8925</v>
      </c>
      <c r="P135" s="295"/>
      <c r="Q135" s="333">
        <f>(7*175)+(7*1100)</f>
        <v>8925</v>
      </c>
      <c r="R135" s="27"/>
      <c r="S135" s="333">
        <f>(7*175)+(7*1100)</f>
        <v>8925</v>
      </c>
      <c r="T135" s="357"/>
      <c r="U135" s="333">
        <f>(5*175)+(5*990)</f>
        <v>5825</v>
      </c>
      <c r="V135" s="353"/>
    </row>
    <row r="136" spans="1:22" s="28" customFormat="1" ht="43.5" x14ac:dyDescent="0.35">
      <c r="A136" s="326">
        <v>33</v>
      </c>
      <c r="B136" s="327" t="s">
        <v>49</v>
      </c>
      <c r="C136" s="327" t="s">
        <v>49</v>
      </c>
      <c r="D136" s="334" t="s">
        <v>20</v>
      </c>
      <c r="E136" s="523" t="s">
        <v>424</v>
      </c>
      <c r="F136" s="523"/>
      <c r="G136" s="523"/>
      <c r="H136" s="523"/>
      <c r="I136" s="523"/>
      <c r="J136" s="523"/>
      <c r="K136" s="523"/>
      <c r="L136" s="523"/>
      <c r="M136" s="523"/>
      <c r="N136" s="333">
        <f>2*730</f>
        <v>1460</v>
      </c>
      <c r="O136" s="333">
        <f>2*730</f>
        <v>1460</v>
      </c>
      <c r="P136" s="295"/>
      <c r="Q136" s="333">
        <f>2*730</f>
        <v>1460</v>
      </c>
      <c r="R136" s="27"/>
      <c r="S136" s="333">
        <v>1460</v>
      </c>
      <c r="T136" s="357"/>
      <c r="U136" s="333">
        <v>880</v>
      </c>
      <c r="V136" s="353"/>
    </row>
    <row r="137" spans="1:22" s="28" customFormat="1" ht="43.5" x14ac:dyDescent="0.35">
      <c r="A137" s="326">
        <v>34</v>
      </c>
      <c r="B137" s="327" t="s">
        <v>46</v>
      </c>
      <c r="C137" s="327" t="s">
        <v>49</v>
      </c>
      <c r="D137" s="334" t="s">
        <v>20</v>
      </c>
      <c r="E137" s="523" t="s">
        <v>432</v>
      </c>
      <c r="F137" s="523"/>
      <c r="G137" s="523"/>
      <c r="H137" s="523"/>
      <c r="I137" s="523"/>
      <c r="J137" s="523"/>
      <c r="K137" s="523"/>
      <c r="L137" s="523"/>
      <c r="M137" s="523"/>
      <c r="N137" s="333">
        <v>3600</v>
      </c>
      <c r="O137" s="333">
        <v>3600</v>
      </c>
      <c r="P137" s="295"/>
      <c r="Q137" s="333">
        <v>3600</v>
      </c>
      <c r="R137" s="27"/>
      <c r="S137" s="333">
        <v>3600</v>
      </c>
      <c r="T137" s="357"/>
      <c r="U137" s="333">
        <v>3600</v>
      </c>
      <c r="V137" s="353"/>
    </row>
    <row r="138" spans="1:22" s="28" customFormat="1" ht="77.5" customHeight="1" x14ac:dyDescent="0.35">
      <c r="A138" s="326">
        <v>35</v>
      </c>
      <c r="B138" s="327" t="s">
        <v>46</v>
      </c>
      <c r="C138" s="335" t="s">
        <v>49</v>
      </c>
      <c r="D138" s="379" t="s">
        <v>20</v>
      </c>
      <c r="E138" s="522" t="s">
        <v>499</v>
      </c>
      <c r="F138" s="522"/>
      <c r="G138" s="522"/>
      <c r="H138" s="522"/>
      <c r="I138" s="522"/>
      <c r="J138" s="522"/>
      <c r="K138" s="522"/>
      <c r="L138" s="522"/>
      <c r="M138" s="522"/>
      <c r="N138" s="336">
        <f>250+170</f>
        <v>420</v>
      </c>
      <c r="O138" s="336">
        <f>250+170</f>
        <v>420</v>
      </c>
      <c r="P138" s="295"/>
      <c r="Q138" s="336">
        <f>250+170</f>
        <v>420</v>
      </c>
      <c r="R138" s="27"/>
      <c r="S138" s="381">
        <f>250+170</f>
        <v>420</v>
      </c>
      <c r="T138" s="357"/>
      <c r="U138" s="381">
        <f>250+170</f>
        <v>420</v>
      </c>
      <c r="V138" s="353"/>
    </row>
    <row r="139" spans="1:22" s="28" customFormat="1" ht="77.5" customHeight="1" x14ac:dyDescent="0.35">
      <c r="A139" s="326">
        <v>38</v>
      </c>
      <c r="B139" s="327" t="s">
        <v>47</v>
      </c>
      <c r="C139" s="335" t="s">
        <v>49</v>
      </c>
      <c r="D139" s="379" t="s">
        <v>20</v>
      </c>
      <c r="E139" s="518" t="s">
        <v>484</v>
      </c>
      <c r="F139" s="519"/>
      <c r="G139" s="519"/>
      <c r="H139" s="519"/>
      <c r="I139" s="519"/>
      <c r="J139" s="519"/>
      <c r="K139" s="519"/>
      <c r="L139" s="519"/>
      <c r="M139" s="520"/>
      <c r="N139" s="336"/>
      <c r="O139" s="336"/>
      <c r="P139" s="346"/>
      <c r="Q139" s="333">
        <f>2*175</f>
        <v>350</v>
      </c>
      <c r="R139" s="27"/>
      <c r="S139" s="333">
        <f>2*175</f>
        <v>350</v>
      </c>
      <c r="T139" s="357"/>
      <c r="U139" s="333">
        <f>2*175</f>
        <v>350</v>
      </c>
      <c r="V139" s="353"/>
    </row>
    <row r="140" spans="1:22" s="28" customFormat="1" ht="95.15" customHeight="1" x14ac:dyDescent="0.35">
      <c r="A140" s="326">
        <v>41</v>
      </c>
      <c r="B140" s="327" t="s">
        <v>48</v>
      </c>
      <c r="C140" s="335" t="s">
        <v>49</v>
      </c>
      <c r="D140" s="379" t="s">
        <v>20</v>
      </c>
      <c r="E140" s="518" t="s">
        <v>505</v>
      </c>
      <c r="F140" s="519"/>
      <c r="G140" s="519"/>
      <c r="H140" s="519"/>
      <c r="I140" s="519"/>
      <c r="J140" s="519"/>
      <c r="K140" s="519"/>
      <c r="L140" s="519"/>
      <c r="M140" s="520"/>
      <c r="N140" s="336"/>
      <c r="O140" s="336"/>
      <c r="P140" s="346"/>
      <c r="Q140" s="333"/>
      <c r="R140" s="327"/>
      <c r="S140" s="333">
        <f>(4*285)*0.75</f>
        <v>855</v>
      </c>
      <c r="T140" s="357"/>
      <c r="U140" s="333">
        <f>(4*285)*0.75</f>
        <v>855</v>
      </c>
      <c r="V140" s="353"/>
    </row>
    <row r="141" spans="1:22" s="28" customFormat="1" ht="77.5" customHeight="1" x14ac:dyDescent="0.35">
      <c r="A141" s="335">
        <v>46</v>
      </c>
      <c r="B141" s="359" t="s">
        <v>529</v>
      </c>
      <c r="C141" s="359" t="s">
        <v>530</v>
      </c>
      <c r="D141" s="379" t="s">
        <v>20</v>
      </c>
      <c r="E141" s="522" t="s">
        <v>552</v>
      </c>
      <c r="F141" s="521"/>
      <c r="G141" s="521"/>
      <c r="H141" s="521"/>
      <c r="I141" s="521"/>
      <c r="J141" s="521"/>
      <c r="K141" s="521"/>
      <c r="L141" s="521"/>
      <c r="M141" s="521"/>
      <c r="N141" s="335"/>
      <c r="O141" s="335"/>
      <c r="P141" s="335"/>
      <c r="Q141" s="335"/>
      <c r="R141" s="335"/>
      <c r="S141" s="335">
        <v>995</v>
      </c>
      <c r="T141" s="357"/>
      <c r="U141" s="335">
        <v>995</v>
      </c>
      <c r="V141" s="353"/>
    </row>
    <row r="142" spans="1:22" s="28" customFormat="1" ht="77.5" customHeight="1" x14ac:dyDescent="0.35">
      <c r="A142" s="326">
        <v>47</v>
      </c>
      <c r="B142" s="335" t="s">
        <v>49</v>
      </c>
      <c r="C142" s="335" t="s">
        <v>49</v>
      </c>
      <c r="D142" s="379" t="s">
        <v>20</v>
      </c>
      <c r="E142" s="518" t="s">
        <v>551</v>
      </c>
      <c r="F142" s="519"/>
      <c r="G142" s="519"/>
      <c r="H142" s="519"/>
      <c r="I142" s="519"/>
      <c r="J142" s="519"/>
      <c r="K142" s="519"/>
      <c r="L142" s="519"/>
      <c r="M142" s="520"/>
      <c r="N142" s="336"/>
      <c r="O142" s="336"/>
      <c r="P142" s="346"/>
      <c r="Q142" s="333"/>
      <c r="R142" s="327"/>
      <c r="S142" s="333">
        <v>800</v>
      </c>
      <c r="T142" s="357"/>
      <c r="U142" s="333">
        <v>800</v>
      </c>
      <c r="V142" s="353"/>
    </row>
    <row r="143" spans="1:22" s="28" customFormat="1" ht="77.5" customHeight="1" x14ac:dyDescent="0.35">
      <c r="A143" s="326">
        <v>48</v>
      </c>
      <c r="B143" s="327" t="s">
        <v>48</v>
      </c>
      <c r="C143" s="335" t="s">
        <v>49</v>
      </c>
      <c r="D143" s="379" t="s">
        <v>20</v>
      </c>
      <c r="E143" s="518" t="s">
        <v>559</v>
      </c>
      <c r="F143" s="519"/>
      <c r="G143" s="519"/>
      <c r="H143" s="519"/>
      <c r="I143" s="519"/>
      <c r="J143" s="519"/>
      <c r="K143" s="519"/>
      <c r="L143" s="519"/>
      <c r="M143" s="520"/>
      <c r="N143" s="336"/>
      <c r="O143" s="336"/>
      <c r="P143" s="346"/>
      <c r="Q143" s="333"/>
      <c r="R143" s="327"/>
      <c r="S143" s="333">
        <f>(2*195)+(2*195*0.75)</f>
        <v>682.5</v>
      </c>
      <c r="T143" s="357"/>
      <c r="U143" s="333">
        <f>(2*195)+(2*195*0.75)</f>
        <v>682.5</v>
      </c>
      <c r="V143" s="353"/>
    </row>
    <row r="144" spans="1:22" s="28" customFormat="1" ht="77.5" customHeight="1" x14ac:dyDescent="0.35">
      <c r="A144" s="326">
        <v>49</v>
      </c>
      <c r="B144" s="327" t="s">
        <v>48</v>
      </c>
      <c r="C144" s="335" t="s">
        <v>49</v>
      </c>
      <c r="D144" s="379" t="s">
        <v>20</v>
      </c>
      <c r="E144" s="518" t="s">
        <v>565</v>
      </c>
      <c r="F144" s="519"/>
      <c r="G144" s="519"/>
      <c r="H144" s="519"/>
      <c r="I144" s="519"/>
      <c r="J144" s="519"/>
      <c r="K144" s="519"/>
      <c r="L144" s="519"/>
      <c r="M144" s="520"/>
      <c r="N144" s="336"/>
      <c r="O144" s="336"/>
      <c r="P144" s="346"/>
      <c r="Q144" s="333"/>
      <c r="R144" s="327"/>
      <c r="S144" s="333">
        <f>5*685</f>
        <v>3425</v>
      </c>
      <c r="T144" s="357"/>
      <c r="U144" s="353">
        <v>0</v>
      </c>
      <c r="V144" s="353"/>
    </row>
    <row r="145" spans="1:22" s="28" customFormat="1" ht="77.5" customHeight="1" x14ac:dyDescent="0.35">
      <c r="A145" s="326">
        <v>51</v>
      </c>
      <c r="B145" s="327" t="s">
        <v>48</v>
      </c>
      <c r="C145" s="335" t="s">
        <v>49</v>
      </c>
      <c r="D145" s="379" t="s">
        <v>20</v>
      </c>
      <c r="E145" s="518" t="s">
        <v>580</v>
      </c>
      <c r="F145" s="519"/>
      <c r="G145" s="519"/>
      <c r="H145" s="519"/>
      <c r="I145" s="519"/>
      <c r="J145" s="519"/>
      <c r="K145" s="519"/>
      <c r="L145" s="519"/>
      <c r="M145" s="520"/>
      <c r="N145" s="336"/>
      <c r="O145" s="336"/>
      <c r="P145" s="346"/>
      <c r="Q145" s="333"/>
      <c r="R145" s="327"/>
      <c r="S145" s="333">
        <f>180</f>
        <v>180</v>
      </c>
      <c r="T145" s="357"/>
      <c r="U145" s="333">
        <f>180</f>
        <v>180</v>
      </c>
      <c r="V145" s="353"/>
    </row>
    <row r="146" spans="1:22" s="28" customFormat="1" ht="77.5" customHeight="1" x14ac:dyDescent="0.35">
      <c r="A146" s="326">
        <v>52</v>
      </c>
      <c r="B146" s="327" t="s">
        <v>48</v>
      </c>
      <c r="C146" s="335" t="s">
        <v>49</v>
      </c>
      <c r="D146" s="379" t="s">
        <v>20</v>
      </c>
      <c r="E146" s="518" t="s">
        <v>587</v>
      </c>
      <c r="F146" s="519"/>
      <c r="G146" s="519"/>
      <c r="H146" s="519"/>
      <c r="I146" s="519"/>
      <c r="J146" s="519"/>
      <c r="K146" s="519"/>
      <c r="L146" s="519"/>
      <c r="M146" s="520"/>
      <c r="N146" s="336"/>
      <c r="O146" s="336"/>
      <c r="P146" s="346"/>
      <c r="Q146" s="333"/>
      <c r="R146" s="327"/>
      <c r="S146" s="333">
        <f>150+250</f>
        <v>400</v>
      </c>
      <c r="T146" s="357"/>
      <c r="U146" s="333">
        <f>150+250</f>
        <v>400</v>
      </c>
      <c r="V146" s="353"/>
    </row>
    <row r="147" spans="1:22" s="28" customFormat="1" x14ac:dyDescent="0.35">
      <c r="A147" s="297"/>
      <c r="B147" s="297"/>
      <c r="C147" s="297"/>
      <c r="D147" s="297"/>
      <c r="E147" s="505"/>
      <c r="F147" s="505"/>
      <c r="G147" s="505"/>
      <c r="H147" s="505"/>
      <c r="I147" s="505"/>
      <c r="J147" s="505"/>
      <c r="K147" s="505"/>
      <c r="L147" s="505"/>
      <c r="M147" s="505"/>
      <c r="N147" s="297"/>
      <c r="O147" s="25"/>
      <c r="P147" s="295"/>
      <c r="Q147" s="25"/>
      <c r="R147" s="27"/>
      <c r="S147" s="25"/>
      <c r="T147" s="357"/>
      <c r="U147" s="25"/>
      <c r="V147" s="353"/>
    </row>
    <row r="148" spans="1:22" s="160" customFormat="1" x14ac:dyDescent="0.35">
      <c r="B148" s="210"/>
      <c r="C148" s="210"/>
      <c r="D148" s="210"/>
      <c r="K148" s="177" t="s">
        <v>81</v>
      </c>
      <c r="L148" s="300"/>
      <c r="M148" s="300"/>
      <c r="N148" s="204">
        <f>SUM(N118:N147)</f>
        <v>35842</v>
      </c>
      <c r="O148" s="267">
        <f>SUM(O118:O147)</f>
        <v>29749</v>
      </c>
      <c r="P148" s="314"/>
      <c r="Q148" s="204">
        <f>SUM(Q118:Q147)</f>
        <v>30099</v>
      </c>
      <c r="R148" s="204"/>
      <c r="S148" s="204">
        <f>SUM(S118:S147)</f>
        <v>35029.5</v>
      </c>
      <c r="T148" s="204"/>
      <c r="U148" s="204">
        <f>SUM(U118:U147)</f>
        <v>27924.5</v>
      </c>
      <c r="V148" s="174"/>
    </row>
    <row r="149" spans="1:22" s="160" customFormat="1" ht="15" thickBot="1" x14ac:dyDescent="0.4">
      <c r="B149" s="210"/>
      <c r="C149" s="210"/>
      <c r="D149" s="210"/>
      <c r="M149" s="235"/>
      <c r="N149" s="204"/>
      <c r="O149" s="267"/>
      <c r="P149" s="313"/>
      <c r="Q149" s="204"/>
      <c r="R149" s="205"/>
      <c r="S149" s="204"/>
      <c r="T149" s="205"/>
      <c r="U149" s="174"/>
      <c r="V149" s="174"/>
    </row>
    <row r="150" spans="1:22" s="160" customFormat="1" ht="19" thickBot="1" x14ac:dyDescent="0.5">
      <c r="B150" s="210"/>
      <c r="C150" s="210"/>
      <c r="D150" s="210"/>
      <c r="K150" s="506" t="s">
        <v>142</v>
      </c>
      <c r="L150" s="507"/>
      <c r="M150" s="508"/>
      <c r="N150" s="204">
        <f>SUM(N114,N90,N148,N79,N58)</f>
        <v>112651.57800000001</v>
      </c>
      <c r="O150" s="267">
        <f>SUM(O114,O90,O148,O79,O58)</f>
        <v>92759.578000000009</v>
      </c>
      <c r="P150" s="314"/>
      <c r="Q150" s="204">
        <f>SUM(Q114,Q90,Q148,Q79,Q58)</f>
        <v>95679.578000000009</v>
      </c>
      <c r="R150" s="204"/>
      <c r="S150" s="204">
        <f>SUM(S114,S90,S148,S79,S58)</f>
        <v>101854.798</v>
      </c>
      <c r="T150" s="205"/>
      <c r="U150" s="204">
        <f>SUM(U114,U90,U148,U79,U58)</f>
        <v>109663.79800000001</v>
      </c>
      <c r="V150" s="174"/>
    </row>
    <row r="151" spans="1:22" s="160" customFormat="1" ht="15" thickBot="1" x14ac:dyDescent="0.4">
      <c r="B151" s="210"/>
      <c r="C151" s="210"/>
      <c r="D151" s="210"/>
      <c r="M151" s="235"/>
      <c r="N151" s="204"/>
      <c r="O151" s="267"/>
      <c r="P151" s="313"/>
      <c r="Q151" s="204"/>
      <c r="R151" s="205"/>
      <c r="S151" s="204"/>
      <c r="T151" s="205"/>
      <c r="U151" s="174"/>
      <c r="V151" s="174"/>
    </row>
    <row r="152" spans="1:22" s="160" customFormat="1" ht="21.5" thickBot="1" x14ac:dyDescent="0.55000000000000004">
      <c r="B152" s="210"/>
      <c r="C152" s="210"/>
      <c r="D152" s="538" t="s">
        <v>84</v>
      </c>
      <c r="E152" s="539"/>
      <c r="F152" s="539"/>
      <c r="G152" s="539"/>
      <c r="H152" s="539"/>
      <c r="I152" s="539"/>
      <c r="J152" s="539"/>
      <c r="K152" s="539"/>
      <c r="L152" s="539"/>
      <c r="M152" s="540"/>
      <c r="N152" s="245">
        <f>SUM(N114,N90,N148,N79,N58,N45)</f>
        <v>178675.93800000002</v>
      </c>
      <c r="O152" s="271">
        <f>SUM(O114,O90,O148,O79,O58,O45)</f>
        <v>158783.93800000002</v>
      </c>
      <c r="P152" s="314"/>
      <c r="Q152" s="245">
        <f>SUM(Q114,Q90,Q148,Q79,Q58,Q45)</f>
        <v>145436.43800000002</v>
      </c>
      <c r="R152" s="204"/>
      <c r="S152" s="245">
        <f>SUM(S114,S90,S148,S79,S58,S45)</f>
        <v>146189.158</v>
      </c>
      <c r="T152" s="204"/>
      <c r="U152" s="245">
        <f>SUM(U114,U90,U148,U79,U58,U45)</f>
        <v>146189.758</v>
      </c>
      <c r="V152" s="174"/>
    </row>
    <row r="153" spans="1:22" s="160" customFormat="1" ht="21" x14ac:dyDescent="0.5">
      <c r="B153" s="210"/>
      <c r="C153" s="210"/>
      <c r="D153" s="210"/>
      <c r="F153" s="246"/>
      <c r="G153" s="246"/>
      <c r="H153" s="246"/>
      <c r="I153" s="246"/>
      <c r="J153" s="246"/>
      <c r="K153" s="246"/>
      <c r="L153" s="246"/>
      <c r="M153" s="246"/>
      <c r="N153" s="204"/>
      <c r="O153" s="267"/>
      <c r="P153" s="314"/>
      <c r="Q153" s="204"/>
      <c r="R153" s="204"/>
      <c r="S153" s="204"/>
      <c r="T153" s="204"/>
      <c r="U153" s="174"/>
      <c r="V153" s="174"/>
    </row>
    <row r="154" spans="1:22" s="158" customFormat="1" x14ac:dyDescent="0.35">
      <c r="B154" s="197"/>
      <c r="C154" s="197"/>
      <c r="D154" s="197"/>
      <c r="O154" s="263"/>
      <c r="P154" s="307"/>
      <c r="Q154" s="170"/>
      <c r="R154" s="203"/>
      <c r="S154" s="170"/>
      <c r="T154" s="203"/>
      <c r="U154" s="374"/>
      <c r="V154" s="374"/>
    </row>
    <row r="155" spans="1:22" s="52" customFormat="1" ht="55.5" x14ac:dyDescent="0.35">
      <c r="A155" s="70" t="s">
        <v>36</v>
      </c>
      <c r="B155" s="229"/>
      <c r="C155" s="230"/>
      <c r="D155" s="218"/>
      <c r="E155" s="71"/>
      <c r="F155" s="71"/>
      <c r="G155" s="71"/>
      <c r="H155" s="71"/>
      <c r="I155" s="71"/>
      <c r="J155" s="71"/>
      <c r="K155" s="71"/>
      <c r="L155" s="71"/>
      <c r="M155" s="72"/>
      <c r="N155" s="262" t="s">
        <v>70</v>
      </c>
      <c r="O155" s="73" t="s">
        <v>38</v>
      </c>
      <c r="P155" s="278" t="s">
        <v>71</v>
      </c>
      <c r="Q155" s="73" t="s">
        <v>39</v>
      </c>
      <c r="R155" s="74" t="s">
        <v>71</v>
      </c>
      <c r="S155" s="73" t="s">
        <v>40</v>
      </c>
      <c r="T155" s="366" t="s">
        <v>71</v>
      </c>
      <c r="U155" s="73" t="s">
        <v>594</v>
      </c>
      <c r="V155" s="366" t="s">
        <v>71</v>
      </c>
    </row>
    <row r="156" spans="1:22" ht="29" x14ac:dyDescent="0.35">
      <c r="A156" s="20" t="s">
        <v>61</v>
      </c>
      <c r="B156" s="188" t="s">
        <v>56</v>
      </c>
      <c r="C156" s="188" t="s">
        <v>55</v>
      </c>
      <c r="D156" s="213" t="s">
        <v>33</v>
      </c>
      <c r="E156" s="516" t="s">
        <v>34</v>
      </c>
      <c r="F156" s="516"/>
      <c r="G156" s="516"/>
      <c r="H156" s="516"/>
      <c r="I156" s="516"/>
      <c r="J156" s="516"/>
      <c r="K156" s="516"/>
      <c r="L156" s="516"/>
      <c r="M156" s="517"/>
      <c r="N156" s="252" t="s">
        <v>35</v>
      </c>
      <c r="O156" s="13" t="s">
        <v>35</v>
      </c>
      <c r="P156" s="312"/>
      <c r="Q156" s="13" t="s">
        <v>35</v>
      </c>
      <c r="R156" s="16"/>
      <c r="S156" s="13" t="s">
        <v>35</v>
      </c>
      <c r="T156" s="361"/>
      <c r="U156" s="13" t="s">
        <v>35</v>
      </c>
      <c r="V156" s="5"/>
    </row>
    <row r="157" spans="1:22" s="28" customFormat="1" ht="29" x14ac:dyDescent="0.35">
      <c r="A157" s="155">
        <v>3</v>
      </c>
      <c r="B157" s="27" t="s">
        <v>46</v>
      </c>
      <c r="C157" s="27" t="s">
        <v>47</v>
      </c>
      <c r="D157" s="212" t="s">
        <v>51</v>
      </c>
      <c r="E157" s="529" t="s">
        <v>271</v>
      </c>
      <c r="F157" s="530"/>
      <c r="G157" s="530"/>
      <c r="H157" s="530"/>
      <c r="I157" s="530"/>
      <c r="J157" s="530"/>
      <c r="K157" s="530"/>
      <c r="L157" s="530"/>
      <c r="M157" s="531"/>
      <c r="N157" s="24">
        <f>(2*6658)+600</f>
        <v>13916</v>
      </c>
      <c r="O157" s="24">
        <f>(2*6658)+600</f>
        <v>13916</v>
      </c>
      <c r="P157" s="295"/>
      <c r="Q157" s="24">
        <f>(2*6658)+600</f>
        <v>13916</v>
      </c>
      <c r="R157" s="27"/>
      <c r="S157" s="24">
        <v>13916</v>
      </c>
      <c r="T157" s="357"/>
      <c r="U157" s="24">
        <v>13916</v>
      </c>
      <c r="V157" s="353"/>
    </row>
    <row r="158" spans="1:22" s="28" customFormat="1" ht="29" x14ac:dyDescent="0.35">
      <c r="A158" s="326">
        <v>16</v>
      </c>
      <c r="B158" s="327" t="s">
        <v>46</v>
      </c>
      <c r="C158" s="327" t="s">
        <v>47</v>
      </c>
      <c r="D158" s="330" t="s">
        <v>51</v>
      </c>
      <c r="E158" s="526" t="s">
        <v>307</v>
      </c>
      <c r="F158" s="527"/>
      <c r="G158" s="527"/>
      <c r="H158" s="527"/>
      <c r="I158" s="527"/>
      <c r="J158" s="527"/>
      <c r="K158" s="527"/>
      <c r="L158" s="527"/>
      <c r="M158" s="528"/>
      <c r="N158" s="325">
        <v>38830</v>
      </c>
      <c r="O158" s="333">
        <v>36773</v>
      </c>
      <c r="P158" s="295"/>
      <c r="Q158" s="333">
        <v>36935</v>
      </c>
      <c r="R158" s="32"/>
      <c r="S158" s="333">
        <v>36772</v>
      </c>
      <c r="T158" s="367"/>
      <c r="U158" s="333">
        <v>36772</v>
      </c>
      <c r="V158" s="353"/>
    </row>
    <row r="159" spans="1:22" s="28" customFormat="1" ht="29" x14ac:dyDescent="0.35">
      <c r="A159" s="326">
        <v>17</v>
      </c>
      <c r="B159" s="327" t="s">
        <v>46</v>
      </c>
      <c r="C159" s="327" t="s">
        <v>47</v>
      </c>
      <c r="D159" s="330" t="s">
        <v>51</v>
      </c>
      <c r="E159" s="526" t="s">
        <v>468</v>
      </c>
      <c r="F159" s="527"/>
      <c r="G159" s="527"/>
      <c r="H159" s="527"/>
      <c r="I159" s="527"/>
      <c r="J159" s="527"/>
      <c r="K159" s="527"/>
      <c r="L159" s="527"/>
      <c r="M159" s="528"/>
      <c r="N159" s="347">
        <v>6500</v>
      </c>
      <c r="O159" s="325">
        <f>5530+8100+(8101*2)</f>
        <v>29832</v>
      </c>
      <c r="P159" s="295"/>
      <c r="Q159" s="325">
        <f>5530+8100+(8101*2)</f>
        <v>29832</v>
      </c>
      <c r="R159" s="27"/>
      <c r="S159" s="325">
        <v>29336</v>
      </c>
      <c r="T159" s="357"/>
      <c r="U159" s="325">
        <v>29336</v>
      </c>
      <c r="V159" s="353"/>
    </row>
    <row r="160" spans="1:22" s="28" customFormat="1" ht="29" x14ac:dyDescent="0.35">
      <c r="A160" s="326">
        <v>39</v>
      </c>
      <c r="B160" s="327" t="s">
        <v>47</v>
      </c>
      <c r="C160" s="327" t="s">
        <v>49</v>
      </c>
      <c r="D160" s="330" t="s">
        <v>51</v>
      </c>
      <c r="E160" s="541" t="s">
        <v>498</v>
      </c>
      <c r="F160" s="542"/>
      <c r="G160" s="542"/>
      <c r="H160" s="542"/>
      <c r="I160" s="542"/>
      <c r="J160" s="542"/>
      <c r="K160" s="542"/>
      <c r="L160" s="542"/>
      <c r="M160" s="543"/>
      <c r="N160" s="325"/>
      <c r="O160" s="333"/>
      <c r="P160" s="346"/>
      <c r="Q160" s="333">
        <f>12146+200+55+625+300</f>
        <v>13326</v>
      </c>
      <c r="R160" s="327"/>
      <c r="S160" s="333">
        <v>13221</v>
      </c>
      <c r="T160" s="357"/>
      <c r="U160" s="333">
        <v>13221</v>
      </c>
      <c r="V160" s="353"/>
    </row>
    <row r="161" spans="1:22" s="28" customFormat="1" ht="29" x14ac:dyDescent="0.35">
      <c r="A161" s="155"/>
      <c r="B161" s="27"/>
      <c r="C161" s="27"/>
      <c r="D161" s="212" t="s">
        <v>51</v>
      </c>
      <c r="E161" s="532"/>
      <c r="F161" s="533"/>
      <c r="G161" s="533"/>
      <c r="H161" s="533"/>
      <c r="I161" s="533"/>
      <c r="J161" s="533"/>
      <c r="K161" s="533"/>
      <c r="L161" s="533"/>
      <c r="M161" s="534"/>
      <c r="N161" s="24"/>
      <c r="O161" s="25"/>
      <c r="P161" s="295"/>
      <c r="Q161" s="25"/>
      <c r="R161" s="27"/>
      <c r="S161" s="25"/>
      <c r="T161" s="357"/>
      <c r="U161" s="353"/>
      <c r="V161" s="353"/>
    </row>
    <row r="162" spans="1:22" s="28" customFormat="1" ht="29" x14ac:dyDescent="0.35">
      <c r="A162" s="155"/>
      <c r="B162" s="27"/>
      <c r="C162" s="27"/>
      <c r="D162" s="212" t="s">
        <v>51</v>
      </c>
      <c r="E162" s="532"/>
      <c r="F162" s="533"/>
      <c r="G162" s="533"/>
      <c r="H162" s="533"/>
      <c r="I162" s="533"/>
      <c r="J162" s="533"/>
      <c r="K162" s="533"/>
      <c r="L162" s="533"/>
      <c r="M162" s="534"/>
      <c r="N162" s="24"/>
      <c r="O162" s="25"/>
      <c r="P162" s="295"/>
      <c r="Q162" s="25"/>
      <c r="R162" s="27"/>
      <c r="S162" s="25"/>
      <c r="T162" s="357"/>
      <c r="U162" s="353"/>
      <c r="V162" s="353"/>
    </row>
    <row r="163" spans="1:22" s="28" customFormat="1" ht="29" x14ac:dyDescent="0.35">
      <c r="A163" s="155"/>
      <c r="B163" s="27"/>
      <c r="C163" s="27"/>
      <c r="D163" s="212" t="s">
        <v>51</v>
      </c>
      <c r="E163" s="532"/>
      <c r="F163" s="533"/>
      <c r="G163" s="533"/>
      <c r="H163" s="533"/>
      <c r="I163" s="533"/>
      <c r="J163" s="533"/>
      <c r="K163" s="533"/>
      <c r="L163" s="533"/>
      <c r="M163" s="534"/>
      <c r="N163" s="24"/>
      <c r="O163" s="25"/>
      <c r="P163" s="295"/>
      <c r="Q163" s="25"/>
      <c r="R163" s="27"/>
      <c r="S163" s="25"/>
      <c r="T163" s="357"/>
      <c r="U163" s="353"/>
      <c r="V163" s="353"/>
    </row>
    <row r="164" spans="1:22" s="28" customFormat="1" ht="29" x14ac:dyDescent="0.35">
      <c r="A164" s="155"/>
      <c r="B164" s="27"/>
      <c r="C164" s="27"/>
      <c r="D164" s="212" t="s">
        <v>51</v>
      </c>
      <c r="E164" s="532"/>
      <c r="F164" s="533"/>
      <c r="G164" s="533"/>
      <c r="H164" s="533"/>
      <c r="I164" s="533"/>
      <c r="J164" s="533"/>
      <c r="K164" s="533"/>
      <c r="L164" s="533"/>
      <c r="M164" s="534"/>
      <c r="N164" s="24"/>
      <c r="O164" s="25"/>
      <c r="P164" s="295"/>
      <c r="Q164" s="25"/>
      <c r="R164" s="27"/>
      <c r="S164" s="25"/>
      <c r="T164" s="357"/>
      <c r="U164" s="353"/>
      <c r="V164" s="353"/>
    </row>
    <row r="165" spans="1:22" s="28" customFormat="1" ht="29" x14ac:dyDescent="0.35">
      <c r="A165" s="155"/>
      <c r="B165" s="27"/>
      <c r="C165" s="27"/>
      <c r="D165" s="212" t="s">
        <v>51</v>
      </c>
      <c r="E165" s="532"/>
      <c r="F165" s="533"/>
      <c r="G165" s="533"/>
      <c r="H165" s="533"/>
      <c r="I165" s="533"/>
      <c r="J165" s="533"/>
      <c r="K165" s="533"/>
      <c r="L165" s="533"/>
      <c r="M165" s="534"/>
      <c r="N165" s="24"/>
      <c r="O165" s="25"/>
      <c r="P165" s="295"/>
      <c r="Q165" s="25"/>
      <c r="R165" s="27"/>
      <c r="S165" s="25"/>
      <c r="T165" s="357"/>
      <c r="U165" s="353"/>
      <c r="V165" s="353"/>
    </row>
    <row r="166" spans="1:22" s="28" customFormat="1" ht="29" x14ac:dyDescent="0.35">
      <c r="A166" s="155"/>
      <c r="B166" s="27"/>
      <c r="C166" s="27"/>
      <c r="D166" s="212" t="s">
        <v>51</v>
      </c>
      <c r="E166" s="532"/>
      <c r="F166" s="533"/>
      <c r="G166" s="533"/>
      <c r="H166" s="533"/>
      <c r="I166" s="533"/>
      <c r="J166" s="533"/>
      <c r="K166" s="533"/>
      <c r="L166" s="533"/>
      <c r="M166" s="534"/>
      <c r="N166" s="24"/>
      <c r="O166" s="25"/>
      <c r="P166" s="295"/>
      <c r="Q166" s="25"/>
      <c r="R166" s="27"/>
      <c r="S166" s="25"/>
      <c r="T166" s="357"/>
      <c r="U166" s="353"/>
      <c r="V166" s="353"/>
    </row>
    <row r="167" spans="1:22" s="28" customFormat="1" ht="29.5" thickBot="1" x14ac:dyDescent="0.4">
      <c r="A167" s="155"/>
      <c r="B167" s="27"/>
      <c r="C167" s="27"/>
      <c r="D167" s="212" t="s">
        <v>51</v>
      </c>
      <c r="E167" s="532"/>
      <c r="F167" s="533"/>
      <c r="G167" s="533"/>
      <c r="H167" s="533"/>
      <c r="I167" s="533"/>
      <c r="J167" s="533"/>
      <c r="K167" s="533"/>
      <c r="L167" s="533"/>
      <c r="M167" s="534"/>
      <c r="N167" s="24"/>
      <c r="O167" s="25"/>
      <c r="P167" s="295"/>
      <c r="Q167" s="25"/>
      <c r="R167" s="27"/>
      <c r="S167" s="25"/>
      <c r="T167" s="357"/>
      <c r="U167" s="353"/>
      <c r="V167" s="353"/>
    </row>
    <row r="168" spans="1:22" s="160" customFormat="1" ht="21.5" thickBot="1" x14ac:dyDescent="0.55000000000000004">
      <c r="B168" s="210"/>
      <c r="C168" s="210"/>
      <c r="D168" s="210"/>
      <c r="G168" s="538" t="s">
        <v>60</v>
      </c>
      <c r="H168" s="539"/>
      <c r="I168" s="539"/>
      <c r="J168" s="539"/>
      <c r="K168" s="539"/>
      <c r="L168" s="539"/>
      <c r="M168" s="540" t="s">
        <v>60</v>
      </c>
      <c r="N168" s="204">
        <f>SUM(N157:N167)</f>
        <v>59246</v>
      </c>
      <c r="O168" s="267">
        <f>SUM(O157:O167)</f>
        <v>80521</v>
      </c>
      <c r="P168" s="313"/>
      <c r="Q168" s="204">
        <f>SUM(Q157:Q167)</f>
        <v>94009</v>
      </c>
      <c r="R168" s="205"/>
      <c r="S168" s="204">
        <f>SUM(S157:S167)</f>
        <v>93245</v>
      </c>
      <c r="T168" s="205"/>
      <c r="U168" s="204">
        <f>SUM(U157:U167)</f>
        <v>93245</v>
      </c>
    </row>
    <row r="169" spans="1:22" s="158" customFormat="1" ht="15" thickBot="1" x14ac:dyDescent="0.4">
      <c r="B169" s="197"/>
      <c r="C169" s="197"/>
      <c r="D169" s="197"/>
      <c r="O169" s="263"/>
      <c r="P169" s="307"/>
      <c r="Q169" s="170"/>
      <c r="R169" s="203"/>
      <c r="S169" s="170"/>
      <c r="T169" s="203"/>
    </row>
    <row r="170" spans="1:22" s="158" customFormat="1" ht="21.5" thickBot="1" x14ac:dyDescent="0.55000000000000004">
      <c r="B170" s="197"/>
      <c r="C170" s="197"/>
      <c r="D170" s="197"/>
      <c r="G170" s="538" t="s">
        <v>195</v>
      </c>
      <c r="H170" s="539"/>
      <c r="I170" s="539"/>
      <c r="J170" s="539"/>
      <c r="K170" s="539"/>
      <c r="L170" s="539"/>
      <c r="M170" s="540"/>
      <c r="N170" s="247">
        <f>N152</f>
        <v>178675.93800000002</v>
      </c>
      <c r="O170" s="345">
        <f>O152</f>
        <v>158783.93800000002</v>
      </c>
      <c r="P170" s="307"/>
      <c r="Q170" s="170"/>
      <c r="R170" s="203"/>
      <c r="S170" s="170"/>
      <c r="T170" s="203"/>
      <c r="U170" s="345">
        <f>U152</f>
        <v>146189.758</v>
      </c>
    </row>
    <row r="171" spans="1:22" s="158" customFormat="1" ht="15" thickBot="1" x14ac:dyDescent="0.4">
      <c r="B171" s="197"/>
      <c r="C171" s="197"/>
      <c r="D171" s="197"/>
      <c r="O171" s="263"/>
      <c r="P171" s="307"/>
      <c r="Q171" s="170"/>
      <c r="R171" s="203"/>
      <c r="S171" s="170"/>
      <c r="T171" s="203"/>
    </row>
    <row r="172" spans="1:22" s="160" customFormat="1" ht="21.5" thickBot="1" x14ac:dyDescent="0.55000000000000004">
      <c r="B172" s="210"/>
      <c r="C172" s="210"/>
      <c r="D172" s="210"/>
      <c r="F172" s="166"/>
      <c r="G172" s="538" t="s">
        <v>83</v>
      </c>
      <c r="H172" s="539"/>
      <c r="I172" s="539"/>
      <c r="J172" s="539"/>
      <c r="K172" s="539"/>
      <c r="L172" s="539"/>
      <c r="M172" s="540"/>
      <c r="N172" s="247">
        <v>8758.93</v>
      </c>
      <c r="O172" s="272">
        <v>7375.93</v>
      </c>
      <c r="P172" s="317"/>
      <c r="Q172" s="247">
        <v>7235.43</v>
      </c>
      <c r="R172" s="247"/>
      <c r="S172" s="247">
        <v>7246.71</v>
      </c>
      <c r="T172" s="204"/>
      <c r="U172" s="160">
        <v>7246.11</v>
      </c>
    </row>
    <row r="173" spans="1:22" s="158" customFormat="1" x14ac:dyDescent="0.35">
      <c r="B173" s="197"/>
      <c r="C173" s="197"/>
      <c r="D173" s="197"/>
      <c r="O173" s="263"/>
      <c r="P173" s="307"/>
      <c r="Q173" s="170"/>
      <c r="R173" s="203"/>
      <c r="S173" s="170"/>
      <c r="T173" s="203"/>
    </row>
    <row r="174" spans="1:22" s="158" customFormat="1" ht="15" thickBot="1" x14ac:dyDescent="0.4">
      <c r="B174" s="197"/>
      <c r="C174" s="197"/>
      <c r="D174" s="197"/>
      <c r="O174" s="263"/>
      <c r="P174" s="307"/>
      <c r="Q174" s="170"/>
      <c r="R174" s="203"/>
      <c r="S174" s="170"/>
      <c r="T174" s="203"/>
    </row>
    <row r="175" spans="1:22" s="248" customFormat="1" ht="24" thickBot="1" x14ac:dyDescent="0.6">
      <c r="B175" s="249"/>
      <c r="C175" s="249"/>
      <c r="D175" s="535" t="s">
        <v>85</v>
      </c>
      <c r="E175" s="536"/>
      <c r="F175" s="536"/>
      <c r="G175" s="536"/>
      <c r="H175" s="536"/>
      <c r="I175" s="536"/>
      <c r="J175" s="536"/>
      <c r="K175" s="536"/>
      <c r="L175" s="536"/>
      <c r="M175" s="537"/>
      <c r="N175" s="250">
        <f>SUM(N168,N170,N172)</f>
        <v>246680.86800000002</v>
      </c>
      <c r="O175" s="273">
        <f>SUM(O168,O170,O172)</f>
        <v>246680.86800000002</v>
      </c>
      <c r="P175" s="318"/>
      <c r="Q175" s="250">
        <f>SUM(Q172,Q168,Q152)</f>
        <v>246680.86800000002</v>
      </c>
      <c r="R175" s="250"/>
      <c r="S175" s="250">
        <f>SUM(S172,S168,S152)</f>
        <v>246680.86800000002</v>
      </c>
      <c r="T175" s="251"/>
      <c r="U175" s="250">
        <f>SUM(U172,U168,U152)</f>
        <v>246680.86800000002</v>
      </c>
    </row>
    <row r="177" spans="15:21" x14ac:dyDescent="0.35">
      <c r="O177" s="343">
        <f>N175-O175</f>
        <v>0</v>
      </c>
    </row>
    <row r="178" spans="15:21" x14ac:dyDescent="0.35">
      <c r="Q178" s="348">
        <f>O175-Q175</f>
        <v>0</v>
      </c>
      <c r="S178" s="348">
        <f>Q175-S175</f>
        <v>0</v>
      </c>
      <c r="U178" s="348">
        <f>S175-U175</f>
        <v>0</v>
      </c>
    </row>
  </sheetData>
  <customSheetViews>
    <customSheetView guid="{08C97B7F-67EE-4463-AA3D-5024C5CFCC42}" topLeftCell="A22">
      <selection activeCell="X58" sqref="X58"/>
      <pageMargins left="0.7" right="0.7" top="0.75" bottom="0.75" header="0.3" footer="0.3"/>
      <pageSetup orientation="portrait" r:id="rId1"/>
    </customSheetView>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7" right="0.7" top="0.75" bottom="0.75" header="0.3" footer="0.3"/>
      <pageSetup paperSize="5" scale="81" orientation="landscape" r:id="rId2"/>
    </customSheetView>
  </customSheetViews>
  <mergeCells count="131">
    <mergeCell ref="E165:M165"/>
    <mergeCell ref="E166:M166"/>
    <mergeCell ref="E159:M159"/>
    <mergeCell ref="E160:M160"/>
    <mergeCell ref="E161:M161"/>
    <mergeCell ref="E162:M162"/>
    <mergeCell ref="E163:M163"/>
    <mergeCell ref="E126:M126"/>
    <mergeCell ref="E127:M127"/>
    <mergeCell ref="E128:M128"/>
    <mergeCell ref="E129:M129"/>
    <mergeCell ref="E130:M130"/>
    <mergeCell ref="E132:M132"/>
    <mergeCell ref="E156:M156"/>
    <mergeCell ref="E135:M135"/>
    <mergeCell ref="E136:M136"/>
    <mergeCell ref="E138:M138"/>
    <mergeCell ref="E147:M147"/>
    <mergeCell ref="E139:M139"/>
    <mergeCell ref="E140:M140"/>
    <mergeCell ref="E142:M142"/>
    <mergeCell ref="E141:M141"/>
    <mergeCell ref="E143:M143"/>
    <mergeCell ref="E164:M164"/>
    <mergeCell ref="E167:M167"/>
    <mergeCell ref="D175:M175"/>
    <mergeCell ref="G172:M172"/>
    <mergeCell ref="G170:M170"/>
    <mergeCell ref="G168:M168"/>
    <mergeCell ref="E119:M119"/>
    <mergeCell ref="E99:M99"/>
    <mergeCell ref="E157:M157"/>
    <mergeCell ref="E158:M158"/>
    <mergeCell ref="E122:M122"/>
    <mergeCell ref="E123:M123"/>
    <mergeCell ref="E125:M125"/>
    <mergeCell ref="E133:M133"/>
    <mergeCell ref="K150:M150"/>
    <mergeCell ref="E108:M108"/>
    <mergeCell ref="E103:M103"/>
    <mergeCell ref="E104:M104"/>
    <mergeCell ref="E105:M105"/>
    <mergeCell ref="E107:M107"/>
    <mergeCell ref="E131:M131"/>
    <mergeCell ref="E109:M109"/>
    <mergeCell ref="E124:M124"/>
    <mergeCell ref="D152:M152"/>
    <mergeCell ref="E145:M145"/>
    <mergeCell ref="E78:M78"/>
    <mergeCell ref="E82:M82"/>
    <mergeCell ref="E137:M137"/>
    <mergeCell ref="E83:M83"/>
    <mergeCell ref="E95:M95"/>
    <mergeCell ref="E98:M98"/>
    <mergeCell ref="E97:M97"/>
    <mergeCell ref="E121:M121"/>
    <mergeCell ref="E117:M117"/>
    <mergeCell ref="E118:M118"/>
    <mergeCell ref="E120:M120"/>
    <mergeCell ref="E96:M96"/>
    <mergeCell ref="E100:M100"/>
    <mergeCell ref="E101:M101"/>
    <mergeCell ref="E102:M102"/>
    <mergeCell ref="E106:M106"/>
    <mergeCell ref="E146:M146"/>
    <mergeCell ref="E144:M144"/>
    <mergeCell ref="E69:M69"/>
    <mergeCell ref="E70:M70"/>
    <mergeCell ref="E71:M71"/>
    <mergeCell ref="E72:M72"/>
    <mergeCell ref="E93:M93"/>
    <mergeCell ref="E94:M94"/>
    <mergeCell ref="E84:M84"/>
    <mergeCell ref="E85:M85"/>
    <mergeCell ref="E86:M86"/>
    <mergeCell ref="E87:M87"/>
    <mergeCell ref="E88:M88"/>
    <mergeCell ref="E89:M89"/>
    <mergeCell ref="E73:M73"/>
    <mergeCell ref="E74:M74"/>
    <mergeCell ref="E75:M75"/>
    <mergeCell ref="E76:M76"/>
    <mergeCell ref="E77:M77"/>
    <mergeCell ref="E110:M110"/>
    <mergeCell ref="E111:M111"/>
    <mergeCell ref="E112:M112"/>
    <mergeCell ref="E113:M113"/>
    <mergeCell ref="E134:M134"/>
    <mergeCell ref="E66:M66"/>
    <mergeCell ref="E67:M67"/>
    <mergeCell ref="E56:M56"/>
    <mergeCell ref="E57:M57"/>
    <mergeCell ref="E61:M61"/>
    <mergeCell ref="E62:M62"/>
    <mergeCell ref="E55:M55"/>
    <mergeCell ref="E64:M64"/>
    <mergeCell ref="E68:M68"/>
    <mergeCell ref="E65:M65"/>
    <mergeCell ref="E35:M35"/>
    <mergeCell ref="E36:M36"/>
    <mergeCell ref="E34:M34"/>
    <mergeCell ref="E49:M49"/>
    <mergeCell ref="E50:M50"/>
    <mergeCell ref="E51:M51"/>
    <mergeCell ref="E52:M52"/>
    <mergeCell ref="E53:M53"/>
    <mergeCell ref="E63:M63"/>
    <mergeCell ref="A1:B1"/>
    <mergeCell ref="E18:M18"/>
    <mergeCell ref="E19:M19"/>
    <mergeCell ref="A11:N14"/>
    <mergeCell ref="E21:M21"/>
    <mergeCell ref="C1:D1"/>
    <mergeCell ref="E20:M20"/>
    <mergeCell ref="E42:M42"/>
    <mergeCell ref="E54:M54"/>
    <mergeCell ref="J45:M45"/>
    <mergeCell ref="E22:M22"/>
    <mergeCell ref="E26:M26"/>
    <mergeCell ref="E23:M23"/>
    <mergeCell ref="E24:M24"/>
    <mergeCell ref="E25:M25"/>
    <mergeCell ref="E27:M27"/>
    <mergeCell ref="E28:M28"/>
    <mergeCell ref="E37:M37"/>
    <mergeCell ref="E38:M38"/>
    <mergeCell ref="E39:M39"/>
    <mergeCell ref="E40:M40"/>
    <mergeCell ref="E41:M41"/>
    <mergeCell ref="E32:M32"/>
    <mergeCell ref="E33:M33"/>
  </mergeCells>
  <dataValidations count="10">
    <dataValidation type="list" allowBlank="1" showInputMessage="1" showErrorMessage="1" sqref="B157:C167 B50:C57 B83:C89 B94:C95 B97:C112 B19:C28 B33:C42 C118:C137 B78:C78 B62:C73 B118:B140 B143:B146" xr:uid="{00000000-0002-0000-0300-000000000000}">
      <formula1>Quarter1</formula1>
    </dataValidation>
    <dataValidation type="list" allowBlank="1" showInputMessage="1" showErrorMessage="1" sqref="D157:D167" xr:uid="{00000000-0002-0000-0300-000001000000}">
      <formula1>Salaries</formula1>
    </dataValidation>
    <dataValidation type="list" allowBlank="1" showInputMessage="1" showErrorMessage="1" sqref="H8" xr:uid="{00000000-0002-0000-0300-000002000000}">
      <formula1>YesNo</formula1>
    </dataValidation>
    <dataValidation type="list" allowBlank="1" showInputMessage="1" showErrorMessage="1" error="Please Select from the Drop Down Menu" sqref="D50:D57" xr:uid="{00000000-0002-0000-0300-000003000000}">
      <formula1>ContractedServices</formula1>
    </dataValidation>
    <dataValidation type="list" allowBlank="1" showInputMessage="1" showErrorMessage="1" error="Please select from the drop down menu" sqref="D19:D28" xr:uid="{00000000-0002-0000-0300-000004000000}">
      <formula1>Salary</formula1>
    </dataValidation>
    <dataValidation allowBlank="1" showInputMessage="1" showErrorMessage="1" error="Please select from the drop down menu" sqref="D33:D42" xr:uid="{00000000-0002-0000-0300-000005000000}"/>
    <dataValidation allowBlank="1" showInputMessage="1" showErrorMessage="1" error="Please Select from the Drop Down Menu" sqref="D94:D95 D97:D112" xr:uid="{00000000-0002-0000-0300-000006000000}"/>
    <dataValidation type="list" allowBlank="1" showInputMessage="1" showErrorMessage="1" error="Please Select from the Drop Down Menu" sqref="D62:D78" xr:uid="{00000000-0002-0000-0300-000007000000}">
      <formula1>Supplies</formula1>
    </dataValidation>
    <dataValidation type="list" allowBlank="1" showInputMessage="1" showErrorMessage="1" error="Please Select from the Drop Down Menu" sqref="D83:D89" xr:uid="{00000000-0002-0000-0300-000008000000}">
      <formula1>Telephone</formula1>
    </dataValidation>
    <dataValidation type="list" allowBlank="1" showInputMessage="1" showErrorMessage="1" sqref="D118:D146" xr:uid="{00000000-0002-0000-0300-000009000000}">
      <formula1>Other</formula1>
    </dataValidation>
  </dataValidations>
  <pageMargins left="0.7" right="0.7" top="0.75" bottom="0.75" header="0.3" footer="0.3"/>
  <pageSetup paperSize="5" scale="81" orientation="landscape" r:id="rId3"/>
  <rowBreaks count="1" manualBreakCount="1">
    <brk id="35" max="19" man="1"/>
  </rowBreaks>
  <colBreaks count="1" manualBreakCount="1">
    <brk id="14" max="15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2"/>
  <sheetViews>
    <sheetView topLeftCell="H13" workbookViewId="0">
      <selection activeCell="T10" sqref="T10"/>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7" max="17" width="3.1796875" customWidth="1"/>
    <col min="18" max="18" width="25.81640625" customWidth="1"/>
    <col min="19" max="19" width="27.453125" bestFit="1" customWidth="1"/>
    <col min="22" max="22" width="27.453125" bestFit="1" customWidth="1"/>
  </cols>
  <sheetData>
    <row r="1" spans="1:19" ht="18.5" x14ac:dyDescent="0.45">
      <c r="A1" s="550" t="s">
        <v>42</v>
      </c>
      <c r="B1" s="550"/>
      <c r="C1" s="550"/>
      <c r="E1" s="550" t="s">
        <v>38</v>
      </c>
      <c r="F1" s="550"/>
      <c r="G1" s="550"/>
      <c r="I1" s="550" t="s">
        <v>39</v>
      </c>
      <c r="J1" s="550"/>
      <c r="K1" s="550"/>
      <c r="M1" s="550" t="s">
        <v>40</v>
      </c>
      <c r="N1" s="550"/>
      <c r="O1" s="550"/>
      <c r="Q1" s="550" t="s">
        <v>594</v>
      </c>
      <c r="R1" s="550"/>
      <c r="S1" s="550"/>
    </row>
    <row r="2" spans="1:19" x14ac:dyDescent="0.35">
      <c r="A2" s="411" t="s">
        <v>2</v>
      </c>
      <c r="B2" s="411"/>
      <c r="C2" s="1" t="s">
        <v>0</v>
      </c>
      <c r="E2" s="411" t="s">
        <v>2</v>
      </c>
      <c r="F2" s="411"/>
      <c r="G2" s="1" t="s">
        <v>0</v>
      </c>
      <c r="I2" s="411" t="s">
        <v>2</v>
      </c>
      <c r="J2" s="411"/>
      <c r="K2" s="1" t="s">
        <v>0</v>
      </c>
      <c r="M2" s="411" t="s">
        <v>2</v>
      </c>
      <c r="N2" s="411"/>
      <c r="O2" s="1" t="s">
        <v>0</v>
      </c>
      <c r="Q2" s="411" t="s">
        <v>2</v>
      </c>
      <c r="R2" s="411"/>
      <c r="S2" s="1" t="s">
        <v>0</v>
      </c>
    </row>
    <row r="3" spans="1:19" x14ac:dyDescent="0.35">
      <c r="A3" s="551" t="s">
        <v>5</v>
      </c>
      <c r="B3" s="552"/>
      <c r="C3" s="21"/>
      <c r="E3" s="551" t="s">
        <v>5</v>
      </c>
      <c r="F3" s="552"/>
      <c r="G3" s="21"/>
      <c r="I3" s="551" t="s">
        <v>5</v>
      </c>
      <c r="J3" s="552"/>
      <c r="K3" s="21"/>
      <c r="M3" s="551" t="s">
        <v>5</v>
      </c>
      <c r="N3" s="552"/>
      <c r="O3" s="21"/>
      <c r="Q3" s="551" t="s">
        <v>5</v>
      </c>
      <c r="R3" s="552"/>
      <c r="S3" s="21"/>
    </row>
    <row r="4" spans="1:19" x14ac:dyDescent="0.35">
      <c r="A4" s="4">
        <v>1</v>
      </c>
      <c r="B4" s="5" t="s">
        <v>1</v>
      </c>
      <c r="C4" s="21">
        <f>SUMIF('Budget Detail &amp; Amendments'!D19:D28, B4, 'Budget Detail &amp; Amendments'!N19:N28)</f>
        <v>45880</v>
      </c>
      <c r="E4" s="4">
        <v>1</v>
      </c>
      <c r="F4" s="5" t="s">
        <v>1</v>
      </c>
      <c r="G4" s="21">
        <f>SUMIF('Budget Detail &amp; Amendments'!D19:D28, 'Budget Roll-Up'!F4, 'Budget Detail &amp; Amendments'!O19:O28)</f>
        <v>45880</v>
      </c>
      <c r="I4" s="4">
        <v>1</v>
      </c>
      <c r="J4" s="5" t="s">
        <v>1</v>
      </c>
      <c r="K4" s="21">
        <f>SUMIF('Budget Detail &amp; Amendments'!D19:D28, 'Budget Roll-Up'!J4, 'Budget Detail &amp; Amendments'!Q19:Q28)</f>
        <v>45880</v>
      </c>
      <c r="M4" s="4">
        <v>1</v>
      </c>
      <c r="N4" s="5" t="s">
        <v>1</v>
      </c>
      <c r="O4" s="21">
        <f>SUMIF('Budget Detail &amp; Amendments'!D19:D28, 'Budget Roll-Up'!N4, 'Budget Detail &amp; Amendments'!S19:S28)</f>
        <v>40880</v>
      </c>
      <c r="Q4" s="4">
        <v>1</v>
      </c>
      <c r="R4" s="5" t="s">
        <v>1</v>
      </c>
      <c r="S4" s="21">
        <f>SUMIF('Budget Detail &amp; Amendments'!D19:D28, 'Budget Roll-Up'!R4, 'Budget Detail &amp; Amendments'!U19:U28)</f>
        <v>33680</v>
      </c>
    </row>
    <row r="5" spans="1:19" x14ac:dyDescent="0.35">
      <c r="A5" s="4">
        <v>2</v>
      </c>
      <c r="B5" s="5" t="s">
        <v>3</v>
      </c>
      <c r="C5" s="21">
        <f>SUMIF('Budget Detail &amp; Amendments'!D19:D28, B5, 'Budget Detail &amp; Amendments'!N19:N28)</f>
        <v>15000</v>
      </c>
      <c r="E5" s="4">
        <v>2</v>
      </c>
      <c r="F5" s="5" t="s">
        <v>3</v>
      </c>
      <c r="G5" s="21">
        <f>SUMIF('Budget Detail &amp; Amendments'!D19:D28, 'Budget Roll-Up'!F5, 'Budget Detail &amp; Amendments'!O19:O28)</f>
        <v>15000</v>
      </c>
      <c r="I5" s="4">
        <v>2</v>
      </c>
      <c r="J5" s="5" t="s">
        <v>3</v>
      </c>
      <c r="K5" s="21">
        <f>SUMIF('Budget Detail &amp; Amendments'!D19:D28, 'Budget Roll-Up'!J5, 'Budget Detail &amp; Amendments'!Q19:Q28)</f>
        <v>0</v>
      </c>
      <c r="M5" s="4">
        <v>2</v>
      </c>
      <c r="N5" s="5" t="s">
        <v>3</v>
      </c>
      <c r="O5" s="21">
        <f>SUMIF('Budget Detail &amp; Amendments'!D19:D28, 'Budget Roll-Up'!N5, 'Budget Detail &amp; Amendments'!S19:S28)</f>
        <v>0</v>
      </c>
      <c r="Q5" s="4">
        <v>2</v>
      </c>
      <c r="R5" s="5" t="s">
        <v>3</v>
      </c>
      <c r="S5" s="21">
        <f>SUMIF('Budget Detail &amp; Amendments'!D19:D28, 'Budget Roll-Up'!R5, 'Budget Detail &amp; Amendments'!U19:U28)</f>
        <v>0</v>
      </c>
    </row>
    <row r="6" spans="1:19" x14ac:dyDescent="0.35">
      <c r="A6" s="4">
        <v>3</v>
      </c>
      <c r="B6" s="5" t="s">
        <v>4</v>
      </c>
      <c r="C6" s="21">
        <f>'Budget Detail &amp; Amendments'!N43</f>
        <v>5144.3600000000006</v>
      </c>
      <c r="E6" s="4">
        <v>3</v>
      </c>
      <c r="F6" s="5" t="s">
        <v>4</v>
      </c>
      <c r="G6" s="21">
        <f>'Budget Detail &amp; Amendments'!O43</f>
        <v>5144.3600000000006</v>
      </c>
      <c r="I6" s="4">
        <v>3</v>
      </c>
      <c r="J6" s="5" t="s">
        <v>4</v>
      </c>
      <c r="K6" s="21">
        <f>'Budget Detail &amp; Amendments'!Q43</f>
        <v>3876.8600000000006</v>
      </c>
      <c r="M6" s="4">
        <v>3</v>
      </c>
      <c r="N6" s="5" t="s">
        <v>4</v>
      </c>
      <c r="O6" s="21">
        <f>'Budget Detail &amp; Amendments'!S43</f>
        <v>3454.3600000000006</v>
      </c>
      <c r="Q6" s="4">
        <v>3</v>
      </c>
      <c r="R6" s="5" t="s">
        <v>4</v>
      </c>
      <c r="S6" s="21">
        <f>'Budget Detail &amp; Amendments'!U43</f>
        <v>2845.96</v>
      </c>
    </row>
    <row r="7" spans="1:19" x14ac:dyDescent="0.35">
      <c r="A7" s="6">
        <v>4</v>
      </c>
      <c r="B7" s="7" t="s">
        <v>6</v>
      </c>
      <c r="C7" s="22">
        <f>SUM(C4:C6)</f>
        <v>66024.36</v>
      </c>
      <c r="E7" s="6">
        <v>4</v>
      </c>
      <c r="F7" s="7" t="s">
        <v>6</v>
      </c>
      <c r="G7" s="22">
        <f>SUM(G4:G6)</f>
        <v>66024.36</v>
      </c>
      <c r="I7" s="6">
        <v>4</v>
      </c>
      <c r="J7" s="7" t="s">
        <v>6</v>
      </c>
      <c r="K7" s="22">
        <f>SUM(K4:K6)</f>
        <v>49756.86</v>
      </c>
      <c r="M7" s="6">
        <v>4</v>
      </c>
      <c r="N7" s="7" t="s">
        <v>6</v>
      </c>
      <c r="O7" s="22">
        <f>SUM(O4:O6)</f>
        <v>44334.36</v>
      </c>
      <c r="Q7" s="6">
        <v>4</v>
      </c>
      <c r="R7" s="7" t="s">
        <v>6</v>
      </c>
      <c r="S7" s="22">
        <f>SUM(S4:S6)</f>
        <v>36525.96</v>
      </c>
    </row>
    <row r="8" spans="1:19" x14ac:dyDescent="0.35">
      <c r="G8" s="23"/>
      <c r="K8" s="23"/>
      <c r="O8" s="23"/>
      <c r="S8" s="23"/>
    </row>
    <row r="9" spans="1:19" x14ac:dyDescent="0.35">
      <c r="A9" s="411" t="s">
        <v>7</v>
      </c>
      <c r="B9" s="411"/>
      <c r="E9" s="411" t="s">
        <v>7</v>
      </c>
      <c r="F9" s="411"/>
      <c r="G9" s="23"/>
      <c r="I9" s="411" t="s">
        <v>7</v>
      </c>
      <c r="J9" s="411"/>
      <c r="K9" s="23"/>
      <c r="M9" s="411" t="s">
        <v>7</v>
      </c>
      <c r="N9" s="411"/>
      <c r="O9" s="23"/>
      <c r="Q9" s="411" t="s">
        <v>7</v>
      </c>
      <c r="R9" s="411"/>
      <c r="S9" s="23"/>
    </row>
    <row r="10" spans="1:19" x14ac:dyDescent="0.35">
      <c r="A10" s="4">
        <v>5</v>
      </c>
      <c r="B10" s="5" t="s">
        <v>8</v>
      </c>
      <c r="C10" s="21">
        <f>SUMIF('Budget Detail &amp; Amendments'!D50:D57, B10, 'Budget Detail &amp; Amendments'!N50:N57)</f>
        <v>500</v>
      </c>
      <c r="E10" s="4">
        <v>5</v>
      </c>
      <c r="F10" s="5" t="s">
        <v>8</v>
      </c>
      <c r="G10" s="21">
        <f>SUMIF('Budget Detail &amp; Amendments'!D50:D57, 'Budget Roll-Up'!F10, 'Budget Detail &amp; Amendments'!O50:O57)</f>
        <v>500</v>
      </c>
      <c r="I10" s="4">
        <v>5</v>
      </c>
      <c r="J10" s="5" t="s">
        <v>8</v>
      </c>
      <c r="K10" s="21">
        <f>SUMIF('Budget Detail &amp; Amendments'!D50:D57, 'Budget Roll-Up'!J10, 'Budget Detail &amp; Amendments'!Q50:Q57)</f>
        <v>500</v>
      </c>
      <c r="M10" s="4">
        <v>5</v>
      </c>
      <c r="N10" s="5" t="s">
        <v>8</v>
      </c>
      <c r="O10" s="21">
        <f>SUMIF('Budget Detail &amp; Amendments'!D50:D57, 'Budget Roll-Up'!N10, 'Budget Detail &amp; Amendments'!S50:S57)</f>
        <v>4150</v>
      </c>
      <c r="Q10" s="4">
        <v>5</v>
      </c>
      <c r="R10" s="5" t="s">
        <v>8</v>
      </c>
      <c r="S10" s="21">
        <f>SUMIF('Budget Detail &amp; Amendments'!D50:D57, 'Budget Roll-Up'!R10, 'Budget Detail &amp; Amendments'!U50:U57)</f>
        <v>16380</v>
      </c>
    </row>
    <row r="11" spans="1:19" x14ac:dyDescent="0.35">
      <c r="A11" s="4">
        <v>6</v>
      </c>
      <c r="B11" s="5" t="s">
        <v>9</v>
      </c>
      <c r="C11" s="21"/>
      <c r="E11" s="4">
        <v>6</v>
      </c>
      <c r="F11" s="5" t="s">
        <v>9</v>
      </c>
      <c r="G11" s="21"/>
      <c r="I11" s="4">
        <v>6</v>
      </c>
      <c r="J11" s="5" t="s">
        <v>9</v>
      </c>
      <c r="K11" s="21"/>
      <c r="M11" s="4">
        <v>6</v>
      </c>
      <c r="N11" s="5" t="s">
        <v>9</v>
      </c>
      <c r="O11" s="21"/>
      <c r="Q11" s="4">
        <v>6</v>
      </c>
      <c r="R11" s="5" t="s">
        <v>9</v>
      </c>
      <c r="S11" s="21"/>
    </row>
    <row r="12" spans="1:19" x14ac:dyDescent="0.35">
      <c r="A12" s="4">
        <v>7</v>
      </c>
      <c r="B12" s="5" t="s">
        <v>10</v>
      </c>
      <c r="C12" s="21">
        <f>SUMIF('Budget Detail &amp; Amendments'!D50:D57, 'Budget Roll-Up'!B12, 'Budget Detail &amp; Amendments'!N50:N57)</f>
        <v>0</v>
      </c>
      <c r="E12" s="4">
        <v>7</v>
      </c>
      <c r="F12" s="5" t="s">
        <v>10</v>
      </c>
      <c r="G12" s="21">
        <f>SUMIF('Budget Detail &amp; Amendments'!D50:D57, 'Budget Roll-Up'!F12, 'Budget Detail &amp; Amendments'!O50:O57)</f>
        <v>0</v>
      </c>
      <c r="I12" s="4">
        <v>7</v>
      </c>
      <c r="J12" s="5" t="s">
        <v>10</v>
      </c>
      <c r="K12" s="21">
        <f>SUMIF('Budget Detail &amp; Amendments'!D50:D57, 'Budget Roll-Up'!J12, 'Budget Detail &amp; Amendments'!Q50:Q57)</f>
        <v>0</v>
      </c>
      <c r="M12" s="4">
        <v>7</v>
      </c>
      <c r="N12" s="5" t="s">
        <v>10</v>
      </c>
      <c r="O12" s="21">
        <f>SUMIF('Budget Detail &amp; Amendments'!D50:D57, 'Budget Roll-Up'!N12, 'Budget Detail &amp; Amendments'!S50:S57)</f>
        <v>0</v>
      </c>
      <c r="Q12" s="4">
        <v>7</v>
      </c>
      <c r="R12" s="5" t="s">
        <v>10</v>
      </c>
      <c r="S12" s="21">
        <f>SUMIF('Budget Detail &amp; Amendments'!D50:D57, 'Budget Roll-Up'!R12, 'Budget Detail &amp; Amendments'!U50:U57)</f>
        <v>0</v>
      </c>
    </row>
    <row r="13" spans="1:19" x14ac:dyDescent="0.35">
      <c r="A13" s="4">
        <v>8</v>
      </c>
      <c r="B13" s="5" t="s">
        <v>13</v>
      </c>
      <c r="C13" s="21">
        <f>SUMIF('Budget Detail &amp; Amendments'!D62:D78, 'Budget Roll-Up'!B13, 'Budget Detail &amp; Amendments'!N62:N78)</f>
        <v>19765</v>
      </c>
      <c r="E13" s="4">
        <v>8</v>
      </c>
      <c r="F13" s="5" t="s">
        <v>13</v>
      </c>
      <c r="G13" s="21">
        <f>SUMIF('Budget Detail &amp; Amendments'!D62:D78, 'Budget Roll-Up'!F13, 'Budget Detail &amp; Amendments'!O62:O78)</f>
        <v>16395</v>
      </c>
      <c r="I13" s="4">
        <v>8</v>
      </c>
      <c r="J13" s="5" t="s">
        <v>13</v>
      </c>
      <c r="K13" s="21">
        <f>SUMIF('Budget Detail &amp; Amendments'!D62:D78, 'Budget Roll-Up'!J13, 'Budget Detail &amp; Amendments'!Q62:Q78)</f>
        <v>16395</v>
      </c>
      <c r="M13" s="4">
        <v>8</v>
      </c>
      <c r="N13" s="5" t="s">
        <v>13</v>
      </c>
      <c r="O13" s="21">
        <f>SUMIF('Budget Detail &amp; Amendments'!D62:D78, 'Budget Roll-Up'!N13, 'Budget Detail &amp; Amendments'!S62:S78)</f>
        <v>14835</v>
      </c>
      <c r="Q13" s="4">
        <v>8</v>
      </c>
      <c r="R13" s="5" t="s">
        <v>13</v>
      </c>
      <c r="S13" s="21">
        <f>SUMIF('Budget Detail &amp; Amendments'!D62:D78, 'Budget Roll-Up'!R13, 'Budget Detail &amp; Amendments'!U62:U78)</f>
        <v>14840</v>
      </c>
    </row>
    <row r="14" spans="1:19" x14ac:dyDescent="0.35">
      <c r="A14" s="4">
        <v>9</v>
      </c>
      <c r="B14" s="5" t="s">
        <v>11</v>
      </c>
      <c r="C14" s="21">
        <f>SUMIF('Budget Detail &amp; Amendments'!D62:D78, 'Budget Roll-Up'!B14, 'Budget Detail &amp; Amendments'!N62:N78)</f>
        <v>9769</v>
      </c>
      <c r="E14" s="4">
        <v>9</v>
      </c>
      <c r="F14" s="5" t="s">
        <v>11</v>
      </c>
      <c r="G14" s="21">
        <f>SUMIF('Budget Detail &amp; Amendments'!D62:D78, 'Budget Roll-Up'!F14, 'Budget Detail &amp; Amendments'!O62:O78)</f>
        <v>9769</v>
      </c>
      <c r="I14" s="4">
        <v>9</v>
      </c>
      <c r="J14" s="5" t="s">
        <v>11</v>
      </c>
      <c r="K14" s="21">
        <f>SUMIF('Budget Detail &amp; Amendments'!D62:D78, 'Budget Roll-Up'!J14, 'Budget Detail &amp; Amendments'!Q62:S78)</f>
        <v>12339</v>
      </c>
      <c r="M14" s="4">
        <v>9</v>
      </c>
      <c r="N14" s="5" t="s">
        <v>11</v>
      </c>
      <c r="O14" s="21">
        <f>SUMIF('Budget Detail &amp; Amendments'!D62:D78, 'Budget Roll-Up'!N14, 'Budget Detail &amp; Amendments'!S62:S78)</f>
        <v>37739</v>
      </c>
      <c r="Q14" s="4">
        <v>9</v>
      </c>
      <c r="R14" s="5" t="s">
        <v>11</v>
      </c>
      <c r="S14" s="21">
        <f>SUMIF('Budget Detail &amp; Amendments'!D62:D78, 'Budget Roll-Up'!R14, 'Budget Detail &amp; Amendments'!U62:U78)</f>
        <v>43160</v>
      </c>
    </row>
    <row r="15" spans="1:19" x14ac:dyDescent="0.35">
      <c r="A15" s="4">
        <v>10</v>
      </c>
      <c r="B15" s="5" t="s">
        <v>12</v>
      </c>
      <c r="C15" s="21">
        <f>SUMIF('Budget Detail &amp; Amendments'!D83:D89, 'Budget Roll-Up'!B15, 'Budget Detail &amp; Amendments'!N83:N89)</f>
        <v>0</v>
      </c>
      <c r="E15" s="4">
        <v>10</v>
      </c>
      <c r="F15" s="5" t="s">
        <v>12</v>
      </c>
      <c r="G15" s="21">
        <f>SUMIF('Budget Detail &amp; Amendments'!D83:D89, 'Budget Roll-Up'!F15, 'Budget Detail &amp; Amendments'!O83:O89)</f>
        <v>0</v>
      </c>
      <c r="I15" s="4">
        <v>10</v>
      </c>
      <c r="J15" s="5" t="s">
        <v>12</v>
      </c>
      <c r="K15" s="21">
        <f>SUMIF('Budget Detail &amp; Amendments'!D83:D89, 'Budget Roll-Up'!J15, 'Budget Detail &amp; Amendments'!Q83:Q89)</f>
        <v>0</v>
      </c>
      <c r="M15" s="4">
        <v>10</v>
      </c>
      <c r="N15" s="5" t="s">
        <v>12</v>
      </c>
      <c r="O15" s="21">
        <f>SUMIF('Budget Detail &amp; Amendments'!D83:D89, 'Budget Roll-Up'!N15, 'Budget Detail &amp; Amendments'!S83:S89)</f>
        <v>0</v>
      </c>
      <c r="Q15" s="4">
        <v>10</v>
      </c>
      <c r="R15" s="5" t="s">
        <v>12</v>
      </c>
      <c r="S15" s="21">
        <f>SUMIF('Budget Detail &amp; Amendments'!H83:H89, 'Budget Roll-Up'!R15, 'Budget Detail &amp; Amendments'!W83:W89)</f>
        <v>0</v>
      </c>
    </row>
    <row r="16" spans="1:19" x14ac:dyDescent="0.35">
      <c r="A16" s="4">
        <v>11</v>
      </c>
      <c r="B16" s="5" t="s">
        <v>14</v>
      </c>
      <c r="C16" s="21">
        <f>SUMIF('Budget Detail &amp; Amendments'!D83:D89, 'Budget Roll-Up'!B16, 'Budget Detail &amp; Amendments'!N83:N89)</f>
        <v>0</v>
      </c>
      <c r="E16" s="4">
        <v>11</v>
      </c>
      <c r="F16" s="5" t="s">
        <v>14</v>
      </c>
      <c r="G16" s="21">
        <f>SUMIF('Budget Detail &amp; Amendments'!D83:D89, 'Budget Roll-Up'!F16, 'Budget Detail &amp; Amendments'!O83:O89)</f>
        <v>0</v>
      </c>
      <c r="I16" s="4">
        <v>11</v>
      </c>
      <c r="J16" s="5" t="s">
        <v>14</v>
      </c>
      <c r="K16" s="21">
        <f>SUMIF('Budget Detail &amp; Amendments'!D83:D89, 'Budget Roll-Up'!J16, 'Budget Detail &amp; Amendments'!Q83:Q89)</f>
        <v>0</v>
      </c>
      <c r="M16" s="4">
        <v>11</v>
      </c>
      <c r="N16" s="5" t="s">
        <v>14</v>
      </c>
      <c r="O16" s="21">
        <f>SUMIF('Budget Detail &amp; Amendments'!D83:D89, 'Budget Roll-Up'!N16, 'Budget Detail &amp; Amendments'!S83:S89)</f>
        <v>0</v>
      </c>
      <c r="Q16" s="4">
        <v>11</v>
      </c>
      <c r="R16" s="5" t="s">
        <v>14</v>
      </c>
      <c r="S16" s="21">
        <f>SUMIF('Budget Detail &amp; Amendments'!H83:H89, 'Budget Roll-Up'!R16, 'Budget Detail &amp; Amendments'!W83:W89)</f>
        <v>0</v>
      </c>
    </row>
    <row r="17" spans="1:19" x14ac:dyDescent="0.35">
      <c r="A17" s="4">
        <v>12</v>
      </c>
      <c r="B17" s="8" t="s">
        <v>15</v>
      </c>
      <c r="C17" s="21">
        <f>'Budget Detail &amp; Amendments'!N114</f>
        <v>46775.578000000001</v>
      </c>
      <c r="E17" s="4">
        <v>12</v>
      </c>
      <c r="F17" s="8" t="s">
        <v>15</v>
      </c>
      <c r="G17" s="21">
        <f>SUM('Budget Detail &amp; Amendments'!O114)</f>
        <v>36346.578000000001</v>
      </c>
      <c r="I17" s="4">
        <v>12</v>
      </c>
      <c r="J17" s="8" t="s">
        <v>15</v>
      </c>
      <c r="K17" s="21">
        <f>SUM('Budget Detail &amp; Amendments'!Q114)</f>
        <v>36346.578000000001</v>
      </c>
      <c r="M17" s="4">
        <v>12</v>
      </c>
      <c r="N17" s="8" t="s">
        <v>15</v>
      </c>
      <c r="O17" s="21">
        <f>SUM('Budget Detail &amp; Amendments'!S114)</f>
        <v>10101.297999999999</v>
      </c>
      <c r="Q17" s="4">
        <v>12</v>
      </c>
      <c r="R17" s="8" t="s">
        <v>15</v>
      </c>
      <c r="S17" s="21">
        <f>SUM('Budget Detail &amp; Amendments'!U114)</f>
        <v>7359.2979999999998</v>
      </c>
    </row>
    <row r="18" spans="1:19" x14ac:dyDescent="0.35">
      <c r="A18" s="4">
        <v>13</v>
      </c>
      <c r="B18" s="8" t="s">
        <v>16</v>
      </c>
      <c r="C18" s="21"/>
      <c r="E18" s="4">
        <v>13</v>
      </c>
      <c r="F18" s="8" t="s">
        <v>16</v>
      </c>
      <c r="G18" s="21"/>
      <c r="I18" s="4">
        <v>13</v>
      </c>
      <c r="J18" s="8" t="s">
        <v>16</v>
      </c>
      <c r="K18" s="21"/>
      <c r="M18" s="4">
        <v>13</v>
      </c>
      <c r="N18" s="8" t="s">
        <v>16</v>
      </c>
      <c r="O18" s="21"/>
      <c r="Q18" s="4">
        <v>13</v>
      </c>
      <c r="R18" s="8" t="s">
        <v>16</v>
      </c>
      <c r="S18" s="21"/>
    </row>
    <row r="19" spans="1:19" x14ac:dyDescent="0.35">
      <c r="A19" s="4">
        <v>14</v>
      </c>
      <c r="B19" s="8" t="s">
        <v>17</v>
      </c>
      <c r="C19" s="21"/>
      <c r="E19" s="4">
        <v>14</v>
      </c>
      <c r="F19" s="8" t="s">
        <v>17</v>
      </c>
      <c r="G19" s="21"/>
      <c r="I19" s="4">
        <v>14</v>
      </c>
      <c r="J19" s="8" t="s">
        <v>17</v>
      </c>
      <c r="K19" s="21"/>
      <c r="M19" s="4">
        <v>14</v>
      </c>
      <c r="N19" s="8" t="s">
        <v>17</v>
      </c>
      <c r="O19" s="21"/>
      <c r="Q19" s="4">
        <v>14</v>
      </c>
      <c r="R19" s="8" t="s">
        <v>17</v>
      </c>
      <c r="S19" s="21"/>
    </row>
    <row r="20" spans="1:19" x14ac:dyDescent="0.35">
      <c r="A20" s="4">
        <v>15</v>
      </c>
      <c r="B20" s="8" t="s">
        <v>18</v>
      </c>
      <c r="C20" s="21"/>
      <c r="E20" s="4">
        <v>15</v>
      </c>
      <c r="F20" s="8" t="s">
        <v>18</v>
      </c>
      <c r="G20" s="21"/>
      <c r="I20" s="4">
        <v>15</v>
      </c>
      <c r="J20" s="8" t="s">
        <v>18</v>
      </c>
      <c r="K20" s="21"/>
      <c r="M20" s="4">
        <v>15</v>
      </c>
      <c r="N20" s="8" t="s">
        <v>18</v>
      </c>
      <c r="O20" s="21"/>
      <c r="Q20" s="4">
        <v>15</v>
      </c>
      <c r="R20" s="8" t="s">
        <v>18</v>
      </c>
      <c r="S20" s="21"/>
    </row>
    <row r="21" spans="1:19" x14ac:dyDescent="0.35">
      <c r="A21" s="4">
        <v>16</v>
      </c>
      <c r="B21" s="8" t="s">
        <v>19</v>
      </c>
      <c r="C21" s="21">
        <f>SUMIF('Budget Detail &amp; Amendments'!D118:D138, 'Budget Roll-Up'!B21, 'Budget Detail &amp; Amendments'!N118:N138)</f>
        <v>0</v>
      </c>
      <c r="E21" s="4">
        <v>16</v>
      </c>
      <c r="F21" s="8" t="s">
        <v>19</v>
      </c>
      <c r="G21" s="21">
        <f>SUMIF('Budget Detail &amp; Amendments'!D118:D133, 'Budget Roll-Up'!F21, 'Budget Detail &amp; Amendments'!O118:O147)</f>
        <v>0</v>
      </c>
      <c r="I21" s="4">
        <v>16</v>
      </c>
      <c r="J21" s="8" t="s">
        <v>19</v>
      </c>
      <c r="K21" s="21">
        <f>SUMIF('Budget Detail &amp; Amendments'!D118:D133, 'Budget Roll-Up'!J21, 'Budget Detail &amp; Amendments'!Q118:Q147)</f>
        <v>0</v>
      </c>
      <c r="M21" s="4">
        <v>16</v>
      </c>
      <c r="N21" s="8" t="s">
        <v>19</v>
      </c>
      <c r="O21" s="21">
        <f>SUMIF('Budget Detail &amp; Amendments'!D118:D133, 'Budget Roll-Up'!N21, 'Budget Detail &amp; Amendments'!S118:S147)</f>
        <v>0</v>
      </c>
      <c r="Q21" s="4">
        <v>16</v>
      </c>
      <c r="R21" s="8" t="s">
        <v>19</v>
      </c>
      <c r="S21" s="21">
        <f>SUMIF('Budget Detail &amp; Amendments'!D118:D133, 'Budget Roll-Up'!R21, 'Budget Detail &amp; Amendments'!U118:U147)</f>
        <v>0</v>
      </c>
    </row>
    <row r="22" spans="1:19" x14ac:dyDescent="0.35">
      <c r="A22" s="4">
        <v>17</v>
      </c>
      <c r="B22" s="8" t="s">
        <v>20</v>
      </c>
      <c r="C22" s="21">
        <f>SUMIF('Budget Detail &amp; Amendments'!D118:D138, 'Budget Roll-Up'!B22, 'Budget Detail &amp; Amendments'!N118:N138)</f>
        <v>35842</v>
      </c>
      <c r="E22" s="4">
        <v>17</v>
      </c>
      <c r="F22" s="8" t="s">
        <v>20</v>
      </c>
      <c r="G22" s="21">
        <f>SUMIF('Budget Detail &amp; Amendments'!D118:D147, 'Budget Roll-Up'!F22, 'Budget Detail &amp; Amendments'!O118:O147)</f>
        <v>29749</v>
      </c>
      <c r="I22" s="4">
        <v>17</v>
      </c>
      <c r="J22" s="8" t="s">
        <v>20</v>
      </c>
      <c r="K22" s="21">
        <f>SUMIF('Budget Detail &amp; Amendments'!D118:D147, 'Budget Roll-Up'!J22, 'Budget Detail &amp; Amendments'!Q118:Q147)</f>
        <v>30099</v>
      </c>
      <c r="M22" s="4">
        <v>17</v>
      </c>
      <c r="N22" s="8" t="s">
        <v>20</v>
      </c>
      <c r="O22" s="21">
        <f ca="1">SUMIF('Budget Detail &amp; Amendments'!D118:D148, 'Budget Roll-Up'!N22, 'Budget Detail &amp; Amendments'!S118:S147)</f>
        <v>35029.5</v>
      </c>
      <c r="Q22" s="4">
        <v>17</v>
      </c>
      <c r="R22" s="8" t="s">
        <v>20</v>
      </c>
      <c r="S22" s="21">
        <f>SUMIF('Budget Detail &amp; Amendments'!D118:D147, 'Budget Roll-Up'!R22, 'Budget Detail &amp; Amendments'!U118:U147)</f>
        <v>27924.5</v>
      </c>
    </row>
    <row r="23" spans="1:19" x14ac:dyDescent="0.35">
      <c r="A23" s="4">
        <v>18</v>
      </c>
      <c r="B23" s="8" t="s">
        <v>21</v>
      </c>
      <c r="C23" s="21">
        <f>SUMIF('Budget Detail &amp; Amendments'!D118:D138, 'Budget Roll-Up'!B23, 'Budget Detail &amp; Amendments'!N118:N138)</f>
        <v>0</v>
      </c>
      <c r="E23" s="4">
        <v>18</v>
      </c>
      <c r="F23" s="8" t="s">
        <v>21</v>
      </c>
      <c r="G23" s="21">
        <f>SUMIF('Budget Detail &amp; Amendments'!D118:D147, 'Budget Roll-Up'!F23, 'Budget Detail &amp; Amendments'!O118:O147)</f>
        <v>0</v>
      </c>
      <c r="I23" s="4">
        <v>18</v>
      </c>
      <c r="J23" s="8" t="s">
        <v>21</v>
      </c>
      <c r="K23" s="21">
        <f>SUMIF('Budget Detail &amp; Amendments'!D118:D147, 'Budget Roll-Up'!J23, 'Budget Detail &amp; Amendments'!S118:S147)</f>
        <v>0</v>
      </c>
      <c r="M23" s="4">
        <v>18</v>
      </c>
      <c r="N23" s="8" t="s">
        <v>21</v>
      </c>
      <c r="O23" s="21">
        <f>SUMIF('Budget Detail &amp; Amendments'!D118:D133, 'Budget Roll-Up'!N23, 'Budget Detail &amp; Amendments'!S118:S147)</f>
        <v>0</v>
      </c>
      <c r="Q23" s="4">
        <v>18</v>
      </c>
      <c r="R23" s="8" t="s">
        <v>21</v>
      </c>
      <c r="S23" s="21">
        <f>SUMIF('Budget Detail &amp; Amendments'!H118:H133, 'Budget Roll-Up'!R23, 'Budget Detail &amp; Amendments'!W118:W147)</f>
        <v>0</v>
      </c>
    </row>
    <row r="24" spans="1:19" x14ac:dyDescent="0.35">
      <c r="A24" s="6">
        <v>19</v>
      </c>
      <c r="B24" s="7" t="s">
        <v>22</v>
      </c>
      <c r="C24" s="21">
        <f>SUM(C10:C23)</f>
        <v>112651.57800000001</v>
      </c>
      <c r="E24" s="6">
        <v>19</v>
      </c>
      <c r="F24" s="7" t="s">
        <v>22</v>
      </c>
      <c r="G24" s="21">
        <f>SUM(G10:G23)</f>
        <v>92759.578000000009</v>
      </c>
      <c r="I24" s="6">
        <v>19</v>
      </c>
      <c r="J24" s="7" t="s">
        <v>22</v>
      </c>
      <c r="K24" s="21">
        <f>SUM(K10:K23)</f>
        <v>95679.578000000009</v>
      </c>
      <c r="M24" s="6">
        <v>19</v>
      </c>
      <c r="N24" s="7" t="s">
        <v>22</v>
      </c>
      <c r="O24" s="21">
        <f ca="1">SUM(O10:O23)</f>
        <v>101854.798</v>
      </c>
      <c r="Q24" s="6">
        <v>19</v>
      </c>
      <c r="R24" s="7" t="s">
        <v>22</v>
      </c>
      <c r="S24" s="21">
        <f>SUM(S10:S23)</f>
        <v>109663.798</v>
      </c>
    </row>
    <row r="25" spans="1:19" x14ac:dyDescent="0.35">
      <c r="C25" s="23"/>
      <c r="G25" s="23"/>
      <c r="K25" s="23"/>
      <c r="O25" s="23"/>
      <c r="S25" s="23"/>
    </row>
    <row r="26" spans="1:19" x14ac:dyDescent="0.35">
      <c r="A26" s="9">
        <v>20</v>
      </c>
      <c r="B26" s="7" t="s">
        <v>23</v>
      </c>
      <c r="C26" s="21">
        <f>'Budget Detail &amp; Amendments'!N172</f>
        <v>8758.93</v>
      </c>
      <c r="E26" s="9">
        <v>20</v>
      </c>
      <c r="F26" s="7" t="s">
        <v>23</v>
      </c>
      <c r="G26" s="21">
        <f>'Budget Detail &amp; Amendments'!O172</f>
        <v>7375.93</v>
      </c>
      <c r="I26" s="9">
        <v>20</v>
      </c>
      <c r="J26" s="7" t="s">
        <v>23</v>
      </c>
      <c r="K26" s="21">
        <f>SUM('Budget Detail &amp; Amendments'!Q172)</f>
        <v>7235.43</v>
      </c>
      <c r="M26" s="9">
        <v>20</v>
      </c>
      <c r="N26" s="7" t="s">
        <v>23</v>
      </c>
      <c r="O26" s="21">
        <f>SUM('Budget Detail &amp; Amendments'!S172)</f>
        <v>7246.71</v>
      </c>
      <c r="Q26" s="9">
        <v>20</v>
      </c>
      <c r="R26" s="7" t="s">
        <v>23</v>
      </c>
      <c r="S26" s="21">
        <f>SUM('Budget Detail &amp; Amendments'!U172)</f>
        <v>7246.11</v>
      </c>
    </row>
    <row r="27" spans="1:19" x14ac:dyDescent="0.35">
      <c r="A27" s="1"/>
      <c r="B27" s="1"/>
      <c r="C27" s="23"/>
      <c r="E27" s="1"/>
      <c r="F27" s="1"/>
      <c r="G27" s="23"/>
      <c r="I27" s="1"/>
      <c r="J27" s="1"/>
      <c r="K27" s="23"/>
      <c r="M27" s="1"/>
      <c r="N27" s="1"/>
      <c r="O27" s="23"/>
      <c r="Q27" s="1"/>
      <c r="R27" s="1"/>
      <c r="S27" s="23"/>
    </row>
    <row r="28" spans="1:19" x14ac:dyDescent="0.35">
      <c r="A28" s="6">
        <v>21</v>
      </c>
      <c r="B28" s="7" t="s">
        <v>24</v>
      </c>
      <c r="C28" s="21">
        <f>'Budget Detail &amp; Amendments'!N168</f>
        <v>59246</v>
      </c>
      <c r="E28" s="6">
        <v>21</v>
      </c>
      <c r="F28" s="7" t="s">
        <v>24</v>
      </c>
      <c r="G28" s="21">
        <f>SUM('Budget Detail &amp; Amendments'!O168)</f>
        <v>80521</v>
      </c>
      <c r="I28" s="6">
        <v>21</v>
      </c>
      <c r="J28" s="7" t="s">
        <v>24</v>
      </c>
      <c r="K28" s="21">
        <f>SUM('Budget Detail &amp; Amendments'!Q168)</f>
        <v>94009</v>
      </c>
      <c r="M28" s="6">
        <v>21</v>
      </c>
      <c r="N28" s="7" t="s">
        <v>24</v>
      </c>
      <c r="O28" s="21">
        <f>SUM('Budget Detail &amp; Amendments'!S168)</f>
        <v>93245</v>
      </c>
      <c r="Q28" s="6">
        <v>21</v>
      </c>
      <c r="R28" s="7" t="s">
        <v>24</v>
      </c>
      <c r="S28" s="21">
        <f>SUM('Budget Detail &amp; Amendments'!U168)</f>
        <v>93245</v>
      </c>
    </row>
    <row r="29" spans="1:19" x14ac:dyDescent="0.35">
      <c r="A29" s="2"/>
      <c r="B29" s="1"/>
      <c r="C29" s="23"/>
      <c r="E29" s="2"/>
      <c r="F29" s="1"/>
      <c r="G29" s="23"/>
      <c r="I29" s="2"/>
      <c r="J29" s="1"/>
      <c r="K29" s="23"/>
      <c r="M29" s="2"/>
      <c r="N29" s="1"/>
      <c r="O29" s="23"/>
      <c r="Q29" s="2"/>
      <c r="R29" s="1"/>
      <c r="S29" s="23"/>
    </row>
    <row r="30" spans="1:19" x14ac:dyDescent="0.35">
      <c r="A30" s="6">
        <v>22</v>
      </c>
      <c r="B30" s="7" t="s">
        <v>25</v>
      </c>
      <c r="C30" s="21">
        <f>SUM(C7,C24,C26,C28)</f>
        <v>246680.86800000002</v>
      </c>
      <c r="E30" s="6">
        <v>22</v>
      </c>
      <c r="F30" s="7" t="s">
        <v>25</v>
      </c>
      <c r="G30" s="21">
        <f>SUM(G7,G24,G26,G28)</f>
        <v>246680.86800000002</v>
      </c>
      <c r="I30" s="6">
        <v>22</v>
      </c>
      <c r="J30" s="7" t="s">
        <v>25</v>
      </c>
      <c r="K30" s="21">
        <f>SUM(K7,K24,K26,K28)</f>
        <v>246680.86800000002</v>
      </c>
      <c r="M30" s="6">
        <v>22</v>
      </c>
      <c r="N30" s="7" t="s">
        <v>25</v>
      </c>
      <c r="O30" s="21">
        <f ca="1">SUM(O7,O24,O26,O28)</f>
        <v>246680.86799999999</v>
      </c>
      <c r="Q30" s="6">
        <v>22</v>
      </c>
      <c r="R30" s="7" t="s">
        <v>25</v>
      </c>
      <c r="S30" s="21">
        <f>SUM(S7,S24,S26,S28)</f>
        <v>246680.86799999999</v>
      </c>
    </row>
    <row r="31" spans="1:19" x14ac:dyDescent="0.35">
      <c r="S31" s="23"/>
    </row>
    <row r="33" spans="1:7" ht="15" thickBot="1" x14ac:dyDescent="0.4"/>
    <row r="34" spans="1:7" ht="15" customHeight="1" thickBot="1" x14ac:dyDescent="0.4">
      <c r="A34" s="547" t="s">
        <v>62</v>
      </c>
      <c r="B34" s="548"/>
      <c r="C34" s="548"/>
      <c r="D34" s="548"/>
      <c r="E34" s="548"/>
      <c r="F34" s="548"/>
      <c r="G34" s="549"/>
    </row>
    <row r="35" spans="1:7" x14ac:dyDescent="0.35">
      <c r="A35" s="14"/>
      <c r="B35" s="12"/>
      <c r="C35" s="14"/>
      <c r="D35" s="14"/>
      <c r="E35" s="14"/>
      <c r="F35" s="14"/>
    </row>
    <row r="52" ht="15" customHeight="1" x14ac:dyDescent="0.35"/>
  </sheetData>
  <customSheetViews>
    <customSheetView guid="{350610BE-E33E-45EF-97EC-9E2830199A90}">
      <selection activeCell="C20" sqref="C20"/>
      <pageMargins left="0.7" right="0.7" top="0.75" bottom="0.75" header="0.3" footer="0.3"/>
      <pageSetup paperSize="5" orientation="landscape" r:id="rId1"/>
    </customSheetView>
  </customSheetViews>
  <mergeCells count="21">
    <mergeCell ref="Q1:S1"/>
    <mergeCell ref="Q2:R2"/>
    <mergeCell ref="Q3:R3"/>
    <mergeCell ref="Q9:R9"/>
    <mergeCell ref="M3:N3"/>
    <mergeCell ref="M9:N9"/>
    <mergeCell ref="M1:O1"/>
    <mergeCell ref="I2:J2"/>
    <mergeCell ref="I3:J3"/>
    <mergeCell ref="E2:F2"/>
    <mergeCell ref="E3:F3"/>
    <mergeCell ref="A1:C1"/>
    <mergeCell ref="A2:B2"/>
    <mergeCell ref="A3:B3"/>
    <mergeCell ref="E1:G1"/>
    <mergeCell ref="I1:K1"/>
    <mergeCell ref="A34:G34"/>
    <mergeCell ref="E9:F9"/>
    <mergeCell ref="I9:J9"/>
    <mergeCell ref="M2:N2"/>
    <mergeCell ref="A9:B9"/>
  </mergeCells>
  <pageMargins left="0.7" right="0.7" top="0.75" bottom="0.75" header="0.3" footer="0.3"/>
  <pageSetup paperSize="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55"/>
  <sheetViews>
    <sheetView tabSelected="1" topLeftCell="A34" zoomScale="90" zoomScaleNormal="90" workbookViewId="0">
      <selection activeCell="K38" sqref="K38"/>
    </sheetView>
  </sheetViews>
  <sheetFormatPr defaultRowHeight="15.5" x14ac:dyDescent="0.35"/>
  <cols>
    <col min="1" max="1" width="22.54296875" style="49" customWidth="1"/>
    <col min="2" max="2" width="35.54296875" style="1" customWidth="1"/>
    <col min="4" max="4" width="17.453125" style="50" hidden="1" customWidth="1"/>
    <col min="5" max="5" width="4.453125" hidden="1" customWidth="1"/>
    <col min="6" max="6" width="18.1796875" style="51" hidden="1" customWidth="1"/>
    <col min="7" max="7" width="4.7265625" hidden="1" customWidth="1"/>
    <col min="8" max="8" width="17.81640625" style="50" hidden="1" customWidth="1"/>
    <col min="9" max="9" width="3.81640625" customWidth="1"/>
    <col min="10" max="10" width="18.453125" style="50" customWidth="1"/>
    <col min="11" max="11" width="5.1796875" customWidth="1"/>
    <col min="12" max="12" width="18.1796875" customWidth="1"/>
  </cols>
  <sheetData>
    <row r="1" spans="1:12" s="76" customFormat="1" ht="18.5" x14ac:dyDescent="0.45">
      <c r="A1" s="75"/>
      <c r="B1" s="75"/>
      <c r="D1" s="77" t="s">
        <v>138</v>
      </c>
      <c r="E1" s="78"/>
      <c r="F1" s="79" t="s">
        <v>38</v>
      </c>
      <c r="G1" s="78"/>
      <c r="H1" s="77" t="s">
        <v>39</v>
      </c>
      <c r="I1" s="78"/>
      <c r="J1" s="77" t="s">
        <v>40</v>
      </c>
      <c r="L1" s="77" t="s">
        <v>594</v>
      </c>
    </row>
    <row r="3" spans="1:12" x14ac:dyDescent="0.35">
      <c r="A3" s="49" t="s">
        <v>108</v>
      </c>
      <c r="B3" s="1" t="str">
        <f>Narrative!C3</f>
        <v>Perkins Coordinator meeting</v>
      </c>
      <c r="D3" s="50">
        <f ca="1">SUMIF('Budget Detail &amp; Amendments'!A:P, 1, 'Budget Detail &amp; Amendments'!N:N)</f>
        <v>386.2</v>
      </c>
      <c r="F3" s="51">
        <f ca="1">SUMIF('Budget Detail &amp; Amendments'!A:P, 1, 'Budget Detail &amp; Amendments'!O:O)</f>
        <v>386.2</v>
      </c>
      <c r="H3" s="50">
        <f ca="1">SUMIF('Budget Detail &amp; Amendments'!A:P, 1, 'Budget Detail &amp; Amendments'!Q:Q)</f>
        <v>386.2</v>
      </c>
      <c r="J3" s="50">
        <f ca="1">SUMIF('Budget Detail &amp; Amendments'!A:P, 1, 'Budget Detail &amp; Amendments'!S:S)</f>
        <v>0</v>
      </c>
      <c r="L3" s="50">
        <f ca="1">SUMIF('Budget Detail &amp; Amendments'!A:P, 1, 'Budget Detail &amp; Amendments'!U:U)</f>
        <v>0</v>
      </c>
    </row>
    <row r="4" spans="1:12" x14ac:dyDescent="0.35">
      <c r="A4" s="49" t="s">
        <v>109</v>
      </c>
      <c r="B4" s="1" t="str">
        <f>Narrative!C45</f>
        <v>NACTEI conference</v>
      </c>
      <c r="D4" s="50">
        <f ca="1">SUMIF('Budget Detail &amp; Amendments'!A:P, 2, 'Budget Detail &amp; Amendments'!N:N)</f>
        <v>3150</v>
      </c>
      <c r="F4" s="51">
        <f ca="1">SUMIF('Budget Detail &amp; Amendments'!A:P, 2, 'Budget Detail &amp; Amendments'!O:O)</f>
        <v>3150</v>
      </c>
      <c r="H4" s="50">
        <f ca="1">SUMIF('Budget Detail &amp; Amendments'!A:P, 2, 'Budget Detail &amp; Amendments'!Q:Q)</f>
        <v>3150</v>
      </c>
      <c r="J4" s="50">
        <f ca="1">SUMIF('Budget Detail &amp; Amendments'!A:P, 2, 'Budget Detail &amp; Amendments'!S:S)</f>
        <v>950</v>
      </c>
      <c r="L4" s="50">
        <f ca="1">SUMIF('Budget Detail &amp; Amendments'!A:P, 2, 'Budget Detail &amp; Amendments'!U:U)</f>
        <v>950</v>
      </c>
    </row>
    <row r="5" spans="1:12" x14ac:dyDescent="0.35">
      <c r="A5" s="49" t="s">
        <v>110</v>
      </c>
      <c r="B5" s="1" t="str">
        <f>Narrative!C87</f>
        <v>A &amp; P and Dental anatomic study models</v>
      </c>
      <c r="D5" s="50">
        <f ca="1">SUMIF('Budget Detail &amp; Amendments'!A:P, 3, 'Budget Detail &amp; Amendments'!N:N)</f>
        <v>17878</v>
      </c>
      <c r="F5" s="51">
        <f ca="1">SUMIF('Budget Detail &amp; Amendments'!A:P, 3, 'Budget Detail &amp; Amendments'!O:O)</f>
        <v>17878</v>
      </c>
      <c r="H5" s="50">
        <f ca="1">SUMIF('Budget Detail &amp; Amendments'!A:P, 3, 'Budget Detail &amp; Amendments'!Q:Q)</f>
        <v>17878</v>
      </c>
      <c r="J5" s="50">
        <f ca="1">SUMIF('Budget Detail &amp; Amendments'!A:P, 3, 'Budget Detail &amp; Amendments'!S:S)</f>
        <v>17878</v>
      </c>
      <c r="L5" s="50">
        <f ca="1">SUMIF('Budget Detail &amp; Amendments'!A:P, 3, 'Budget Detail &amp; Amendments'!U:U)</f>
        <v>17878</v>
      </c>
    </row>
    <row r="6" spans="1:12" x14ac:dyDescent="0.35">
      <c r="A6" s="49" t="s">
        <v>111</v>
      </c>
      <c r="B6" s="1" t="str">
        <f>Narrative!C129</f>
        <v xml:space="preserve">CyberPatriot Camps </v>
      </c>
      <c r="D6" s="50">
        <f ca="1">SUMIF('Budget Detail &amp; Amendments'!A:P, 4, 'Budget Detail &amp; Amendments'!N:N)</f>
        <v>6656.6</v>
      </c>
      <c r="F6" s="51">
        <f ca="1">SUMIF('Budget Detail &amp; Amendments'!A:P, 4, 'Budget Detail &amp; Amendments'!O:O)</f>
        <v>6656.6</v>
      </c>
      <c r="H6" s="50">
        <f ca="1">SUMIF('Budget Detail &amp; Amendments'!A:P, 4, 'Budget Detail &amp; Amendments'!Q:Q)</f>
        <v>6656.6</v>
      </c>
      <c r="J6" s="50">
        <f ca="1">SUMIF('Budget Detail &amp; Amendments'!A:P, 4, 'Budget Detail &amp; Amendments'!S:S)</f>
        <v>3328.3</v>
      </c>
      <c r="L6" s="50">
        <f ca="1">SUMIF('Budget Detail &amp; Amendments'!A:P, 4, 'Budget Detail &amp; Amendments'!U:U)</f>
        <v>3328.3</v>
      </c>
    </row>
    <row r="7" spans="1:12" x14ac:dyDescent="0.35">
      <c r="A7" s="49" t="s">
        <v>112</v>
      </c>
      <c r="B7" s="1" t="str">
        <f>Narrative!C171</f>
        <v>Cybersecurity Adjuncts</v>
      </c>
      <c r="D7" s="50">
        <f ca="1">SUMIF('Budget Detail &amp; Amendments'!A:P, 5, 'Budget Detail &amp; Amendments'!N:N)</f>
        <v>14347.934999999999</v>
      </c>
      <c r="F7" s="51">
        <f ca="1">SUMIF('Budget Detail &amp; Amendments'!A:P, 5, 'Budget Detail &amp; Amendments'!O:O)</f>
        <v>14347.934999999999</v>
      </c>
      <c r="H7" s="50">
        <f ca="1">SUMIF('Budget Detail &amp; Amendments'!A:P, 5, 'Budget Detail &amp; Amendments'!Q:Q)</f>
        <v>14347.934999999999</v>
      </c>
      <c r="J7" s="50">
        <f ca="1">SUMIF('Budget Detail &amp; Amendments'!A:P, 5, 'Budget Detail &amp; Amendments'!S:S)</f>
        <v>14347.934999999999</v>
      </c>
      <c r="L7" s="50">
        <f ca="1">SUMIF('Budget Detail &amp; Amendments'!A:P, 5, 'Budget Detail &amp; Amendments'!U:U)</f>
        <v>14347.934999999999</v>
      </c>
    </row>
    <row r="8" spans="1:12" x14ac:dyDescent="0.35">
      <c r="A8" s="49" t="s">
        <v>113</v>
      </c>
      <c r="B8" s="1" t="str">
        <f>Narrative!C213</f>
        <v>Connections 101 Career and College Readiness</v>
      </c>
      <c r="D8" s="50">
        <f ca="1">SUMIF('Budget Detail &amp; Amendments'!A:P, 6, 'Budget Detail &amp; Amendments'!N:N)</f>
        <v>32028</v>
      </c>
      <c r="F8" s="51">
        <f ca="1">SUMIF('Budget Detail &amp; Amendments'!A:P, 6, 'Budget Detail &amp; Amendments'!O:O)</f>
        <v>32028</v>
      </c>
      <c r="H8" s="50">
        <f ca="1">SUMIF('Budget Detail &amp; Amendments'!A:P, 6, 'Budget Detail &amp; Amendments'!Q:Q)</f>
        <v>32028</v>
      </c>
      <c r="J8" s="50">
        <f ca="1">SUMIF('Budget Detail &amp; Amendments'!A:P, 6, 'Budget Detail &amp; Amendments'!S:S)</f>
        <v>32028</v>
      </c>
      <c r="L8" s="50">
        <f ca="1">SUMIF('Budget Detail &amp; Amendments'!A:P, 6, 'Budget Detail &amp; Amendments'!U:U)</f>
        <v>24219.599999999999</v>
      </c>
    </row>
    <row r="9" spans="1:12" x14ac:dyDescent="0.35">
      <c r="A9" s="49" t="s">
        <v>114</v>
      </c>
      <c r="B9" s="1" t="str">
        <f>Narrative!C255</f>
        <v>MT Computer Science Education Summit</v>
      </c>
      <c r="D9" s="50">
        <f ca="1">SUMIF('Budget Detail &amp; Amendments'!A:P, 7, 'Budget Detail &amp; Amendments'!N:N)</f>
        <v>447.298</v>
      </c>
      <c r="F9" s="51">
        <f ca="1">SUMIF('Budget Detail &amp; Amendments'!A:P, 7, 'Budget Detail &amp; Amendments'!O:O)</f>
        <v>447.298</v>
      </c>
      <c r="H9" s="50">
        <f ca="1">SUMIF('Budget Detail &amp; Amendments'!A:P, 7, 'Budget Detail &amp; Amendments'!Q:Q)</f>
        <v>447.298</v>
      </c>
      <c r="J9" s="50">
        <f ca="1">SUMIF('Budget Detail &amp; Amendments'!A:P, 7, 'Budget Detail &amp; Amendments'!S:S)</f>
        <v>447.298</v>
      </c>
      <c r="L9" s="50">
        <f ca="1">SUMIF('Budget Detail &amp; Amendments'!A:P, 7, 'Budget Detail &amp; Amendments'!U:U)</f>
        <v>447.298</v>
      </c>
    </row>
    <row r="10" spans="1:12" x14ac:dyDescent="0.35">
      <c r="A10" s="49" t="s">
        <v>115</v>
      </c>
      <c r="B10" s="1" t="str">
        <f>Narrative!C297</f>
        <v>CIT WASTC Winter ICT Educator's conference</v>
      </c>
      <c r="D10" s="50">
        <f ca="1">SUMIF('Budget Detail &amp; Amendments'!A:P, 8, 'Budget Detail &amp; Amendments'!N:N)</f>
        <v>3900</v>
      </c>
      <c r="F10" s="51">
        <f ca="1">SUMIF('Budget Detail &amp; Amendments'!A:P, 8, 'Budget Detail &amp; Amendments'!O:O)</f>
        <v>3900</v>
      </c>
      <c r="H10" s="50">
        <f ca="1">SUMIF('Budget Detail &amp; Amendments'!A:P, 8, 'Budget Detail &amp; Amendments'!Q:Q)</f>
        <v>3900</v>
      </c>
      <c r="J10" s="50">
        <f ca="1">SUMIF('Budget Detail &amp; Amendments'!A:P, 8, 'Budget Detail &amp; Amendments'!S:S)</f>
        <v>440</v>
      </c>
      <c r="L10" s="50">
        <f ca="1">SUMIF('Budget Detail &amp; Amendments'!A:P, 8, 'Budget Detail &amp; Amendments'!U:U)</f>
        <v>440</v>
      </c>
    </row>
    <row r="11" spans="1:12" x14ac:dyDescent="0.35">
      <c r="A11" s="49" t="s">
        <v>116</v>
      </c>
      <c r="B11" s="1" t="str">
        <f>Narrative!C339</f>
        <v>National Institute for Cybersecurity Education</v>
      </c>
      <c r="D11" s="50">
        <f ca="1">SUMIF('Budget Detail &amp; Amendments'!A:P, 9, 'Budget Detail &amp; Amendments'!N:N)</f>
        <v>5220</v>
      </c>
      <c r="F11" s="51">
        <f ca="1">SUMIF('Budget Detail &amp; Amendments'!A:P, 9, 'Budget Detail &amp; Amendments'!O:O)</f>
        <v>5220</v>
      </c>
      <c r="H11" s="50">
        <f ca="1">SUMIF('Budget Detail &amp; Amendments'!A:P, 9, 'Budget Detail &amp; Amendments'!Q:Q)</f>
        <v>5220</v>
      </c>
      <c r="J11" s="50">
        <f ca="1">SUMIF('Budget Detail &amp; Amendments'!A:P, 9, 'Budget Detail &amp; Amendments'!S:S)</f>
        <v>500</v>
      </c>
      <c r="L11" s="50">
        <f ca="1">SUMIF('Budget Detail &amp; Amendments'!A:P, 9, 'Budget Detail &amp; Amendments'!U:U)</f>
        <v>500</v>
      </c>
    </row>
    <row r="12" spans="1:12" x14ac:dyDescent="0.35">
      <c r="A12" s="49" t="s">
        <v>117</v>
      </c>
      <c r="B12" s="1" t="str">
        <f>Narrative!C381</f>
        <v>Accounting Professional Development</v>
      </c>
      <c r="D12" s="50">
        <f ca="1">SUMIF('Budget Detail &amp; Amendments'!A:P, 10, 'Budget Detail &amp; Amendments'!N:N)</f>
        <v>1079.08</v>
      </c>
      <c r="F12" s="51">
        <f ca="1">SUMIF('Budget Detail &amp; Amendments'!A:P, 10, 'Budget Detail &amp; Amendments'!O:O)</f>
        <v>1079.08</v>
      </c>
      <c r="H12" s="50">
        <f ca="1">SUMIF('Budget Detail &amp; Amendments'!A:P, 10, 'Budget Detail &amp; Amendments'!Q:Q)</f>
        <v>1079.08</v>
      </c>
      <c r="J12" s="50">
        <f ca="1">SUMIF('Budget Detail &amp; Amendments'!A:P, 10, 'Budget Detail &amp; Amendments'!S:S)</f>
        <v>1064</v>
      </c>
      <c r="L12" s="50">
        <f ca="1">SUMIF('Budget Detail &amp; Amendments'!A:P, 10, 'Budget Detail &amp; Amendments'!U:U)</f>
        <v>1064</v>
      </c>
    </row>
    <row r="13" spans="1:12" x14ac:dyDescent="0.35">
      <c r="A13" s="49" t="s">
        <v>118</v>
      </c>
      <c r="B13" s="1" t="str">
        <f>Narrative!C423</f>
        <v>Nursing Nuts &amp; Bolts Conference</v>
      </c>
      <c r="D13" s="50">
        <f ca="1">SUMIF('Budget Detail &amp; Amendments'!A:P, 11, 'Budget Detail &amp; Amendments'!N:N)</f>
        <v>2575</v>
      </c>
      <c r="F13" s="51">
        <f ca="1">SUMIF('Budget Detail &amp; Amendments'!A:P, 11, 'Budget Detail &amp; Amendments'!O:O)</f>
        <v>649</v>
      </c>
      <c r="H13" s="50">
        <f ca="1">SUMIF('Budget Detail &amp; Amendments'!A:P, 11, 'Budget Detail &amp; Amendments'!Q:Q)</f>
        <v>649</v>
      </c>
      <c r="J13" s="50">
        <f ca="1">SUMIF('Budget Detail &amp; Amendments'!A:P, 11, 'Budget Detail &amp; Amendments'!S:S)</f>
        <v>649</v>
      </c>
      <c r="L13" s="50">
        <f ca="1">SUMIF('Budget Detail &amp; Amendments'!A:P, 11, 'Budget Detail &amp; Amendments'!U:U)</f>
        <v>649</v>
      </c>
    </row>
    <row r="14" spans="1:12" x14ac:dyDescent="0.35">
      <c r="A14" s="49" t="s">
        <v>119</v>
      </c>
      <c r="B14" s="1" t="str">
        <f>Narrative!C465</f>
        <v>Certified Nurse Educator Camp</v>
      </c>
      <c r="D14" s="50">
        <f ca="1">SUMIF('Budget Detail &amp; Amendments'!A:P, 12, 'Budget Detail &amp; Amendments'!N:N)</f>
        <v>649</v>
      </c>
      <c r="F14" s="51">
        <f ca="1">SUMIF('Budget Detail &amp; Amendments'!A:P, 12, 'Budget Detail &amp; Amendments'!O:O)</f>
        <v>649</v>
      </c>
      <c r="H14" s="50">
        <f ca="1">SUMIF('Budget Detail &amp; Amendments'!A:P, 12, 'Budget Detail &amp; Amendments'!Q:Q)</f>
        <v>649</v>
      </c>
      <c r="J14" s="50">
        <f ca="1">SUMIF('Budget Detail &amp; Amendments'!A:P, 12, 'Budget Detail &amp; Amendments'!S:S)</f>
        <v>649</v>
      </c>
      <c r="L14" s="50">
        <f ca="1">SUMIF('Budget Detail &amp; Amendments'!A:P, 12, 'Budget Detail &amp; Amendments'!U:U)</f>
        <v>649</v>
      </c>
    </row>
    <row r="15" spans="1:12" x14ac:dyDescent="0.35">
      <c r="A15" s="49" t="s">
        <v>120</v>
      </c>
      <c r="B15" s="1" t="str">
        <f>Narrative!C507</f>
        <v>Certified Nurse Educator Self-Study Workshop</v>
      </c>
      <c r="D15" s="50">
        <f ca="1">SUMIF('Budget Detail &amp; Amendments'!A:P, 13, 'Budget Detail &amp; Amendments'!N:N)</f>
        <v>250</v>
      </c>
      <c r="F15" s="51">
        <f ca="1">SUMIF('Budget Detail &amp; Amendments'!A:P, 13, 'Budget Detail &amp; Amendments'!O:O)</f>
        <v>250</v>
      </c>
      <c r="H15" s="50">
        <f ca="1">SUMIF('Budget Detail &amp; Amendments'!A:P, 13, 'Budget Detail &amp; Amendments'!Q:Q)</f>
        <v>250</v>
      </c>
      <c r="J15" s="50">
        <f ca="1">SUMIF('Budget Detail &amp; Amendments'!A:P, 13, 'Budget Detail &amp; Amendments'!S:S)</f>
        <v>250</v>
      </c>
      <c r="L15" s="50">
        <f ca="1">SUMIF('Budget Detail &amp; Amendments'!A:P, 13, 'Budget Detail &amp; Amendments'!U:U)</f>
        <v>250</v>
      </c>
    </row>
    <row r="16" spans="1:12" x14ac:dyDescent="0.35">
      <c r="A16" s="49" t="s">
        <v>121</v>
      </c>
      <c r="B16" s="1" t="str">
        <f>Narrative!C549</f>
        <v>Nursing NCLEX conference</v>
      </c>
      <c r="D16" s="50">
        <f ca="1">SUMIF('Budget Detail &amp; Amendments'!A:P, 14, 'Budget Detail &amp; Amendments'!N:N)</f>
        <v>120</v>
      </c>
      <c r="F16" s="51">
        <f ca="1">SUMIF('Budget Detail &amp; Amendments'!A:P, 14, 'Budget Detail &amp; Amendments'!O:O)</f>
        <v>120</v>
      </c>
      <c r="H16" s="50">
        <f ca="1">SUMIF('Budget Detail &amp; Amendments'!A:P, 14, 'Budget Detail &amp; Amendments'!Q:Q)</f>
        <v>120</v>
      </c>
      <c r="J16" s="50">
        <f ca="1">SUMIF('Budget Detail &amp; Amendments'!A:P, 14, 'Budget Detail &amp; Amendments'!S:S)</f>
        <v>120</v>
      </c>
      <c r="L16" s="50">
        <f ca="1">SUMIF('Budget Detail &amp; Amendments'!A:P, 14, 'Budget Detail &amp; Amendments'!U:U)</f>
        <v>120</v>
      </c>
    </row>
    <row r="17" spans="1:12" x14ac:dyDescent="0.35">
      <c r="A17" s="49" t="s">
        <v>122</v>
      </c>
      <c r="B17" s="1" t="str">
        <f>Narrative!C591</f>
        <v>Nursing Next Generation NCLEX Conference</v>
      </c>
      <c r="D17" s="50">
        <f ca="1">SUMIF('Budget Detail &amp; Amendments'!A:P, 15, 'Budget Detail &amp; Amendments'!N:N)</f>
        <v>2974</v>
      </c>
      <c r="F17" s="51">
        <f ca="1">SUMIF('Budget Detail &amp; Amendments'!A:P, 15, 'Budget Detail &amp; Amendments'!O:O)</f>
        <v>1078</v>
      </c>
      <c r="H17" s="50">
        <f ca="1">SUMIF('Budget Detail &amp; Amendments'!A:P, 15, 'Budget Detail &amp; Amendments'!Q:Q)</f>
        <v>1078</v>
      </c>
      <c r="J17" s="50">
        <f ca="1">SUMIF('Budget Detail &amp; Amendments'!A:P, 15, 'Budget Detail &amp; Amendments'!S:S)</f>
        <v>1078</v>
      </c>
      <c r="L17" s="50">
        <f ca="1">SUMIF('Budget Detail &amp; Amendments'!A:P, 15, 'Budget Detail &amp; Amendments'!U:U)</f>
        <v>1078</v>
      </c>
    </row>
    <row r="18" spans="1:12" x14ac:dyDescent="0.35">
      <c r="A18" s="49" t="s">
        <v>123</v>
      </c>
      <c r="B18" s="1" t="str">
        <f>Narrative!C633</f>
        <v>Nursing Newborn Simulator, IV pumps</v>
      </c>
      <c r="D18" s="50">
        <f ca="1">SUMIF('Budget Detail &amp; Amendments'!A:P, 16, 'Budget Detail &amp; Amendments'!N:N)</f>
        <v>38830</v>
      </c>
      <c r="F18" s="51">
        <f ca="1">SUMIF('Budget Detail &amp; Amendments'!A:P, 16, 'Budget Detail &amp; Amendments'!O:O)</f>
        <v>36773</v>
      </c>
      <c r="H18" s="50">
        <f ca="1">SUMIF('Budget Detail &amp; Amendments'!A:P, 16, 'Budget Detail &amp; Amendments'!Q:Q)</f>
        <v>36935</v>
      </c>
      <c r="J18" s="50">
        <f ca="1">SUMIF('Budget Detail &amp; Amendments'!A:P, 16, 'Budget Detail &amp; Amendments'!S:S)</f>
        <v>36772</v>
      </c>
      <c r="L18" s="50">
        <f ca="1">SUMIF('Budget Detail &amp; Amendments'!A:P, 16, 'Budget Detail &amp; Amendments'!U:U)</f>
        <v>42193</v>
      </c>
    </row>
    <row r="19" spans="1:12" x14ac:dyDescent="0.35">
      <c r="A19" s="337" t="s">
        <v>124</v>
      </c>
      <c r="B19" s="338" t="str">
        <f>Narrative!C675</f>
        <v>Dental Hygiene and Dental Assisting Equipment</v>
      </c>
      <c r="C19" s="184"/>
      <c r="D19" s="339">
        <f ca="1">SUMIF('Budget Detail &amp; Amendments'!A:P, 17, 'Budget Detail &amp; Amendments'!N:N)</f>
        <v>6500</v>
      </c>
      <c r="F19" s="51">
        <f ca="1">SUMIF('Budget Detail &amp; Amendments'!A:P, 17, 'Budget Detail &amp; Amendments'!O:O)</f>
        <v>29832</v>
      </c>
      <c r="H19" s="50">
        <f ca="1">SUMIF('Budget Detail &amp; Amendments'!A:P, 17, 'Budget Detail &amp; Amendments'!Q:Q)</f>
        <v>29832</v>
      </c>
      <c r="J19" s="50">
        <f ca="1">SUMIF('Budget Detail &amp; Amendments'!A:P, 17, 'Budget Detail &amp; Amendments'!S:S)</f>
        <v>29336</v>
      </c>
      <c r="L19" s="50">
        <f ca="1">SUMIF('Budget Detail &amp; Amendments'!A:P, 17, 'Budget Detail &amp; Amendments'!U:U)</f>
        <v>29336</v>
      </c>
    </row>
    <row r="20" spans="1:12" x14ac:dyDescent="0.35">
      <c r="A20" s="49" t="s">
        <v>125</v>
      </c>
      <c r="B20" s="1" t="str">
        <f>Narrative!C717</f>
        <v>PTA Kinnesiotaping conference</v>
      </c>
      <c r="D20" s="50">
        <f ca="1">SUMIF('Budget Detail &amp; Amendments'!A:P, 18, 'Budget Detail &amp; Amendments'!N:N)</f>
        <v>3210</v>
      </c>
      <c r="F20" s="51">
        <f ca="1">SUMIF('Budget Detail &amp; Amendments'!A:P, 18, 'Budget Detail &amp; Amendments'!O:O)</f>
        <v>3210</v>
      </c>
      <c r="H20" s="50">
        <f ca="1">SUMIF('Budget Detail &amp; Amendments'!A:P, 18, 'Budget Detail &amp; Amendments'!Q:Q)</f>
        <v>3210</v>
      </c>
      <c r="J20" s="50">
        <f ca="1">SUMIF('Budget Detail &amp; Amendments'!A:P, 18, 'Budget Detail &amp; Amendments'!S:S)</f>
        <v>750</v>
      </c>
      <c r="L20" s="50">
        <f ca="1">SUMIF('Budget Detail &amp; Amendments'!A:P, 18, 'Budget Detail &amp; Amendments'!U:U)</f>
        <v>750</v>
      </c>
    </row>
    <row r="21" spans="1:12" x14ac:dyDescent="0.35">
      <c r="A21" s="49" t="s">
        <v>126</v>
      </c>
      <c r="B21" s="1" t="str">
        <f>Narrative!C759</f>
        <v>PTA Combined Sessions conference</v>
      </c>
      <c r="D21" s="50">
        <f ca="1">SUMIF('Budget Detail &amp; Amendments'!A:P, 19, 'Budget Detail &amp; Amendments'!N:N)</f>
        <v>1963</v>
      </c>
      <c r="F21" s="51">
        <f ca="1">SUMIF('Budget Detail &amp; Amendments'!A:P, 19, 'Budget Detail &amp; Amendments'!O:O)</f>
        <v>540</v>
      </c>
      <c r="H21" s="50">
        <f ca="1">SUMIF('Budget Detail &amp; Amendments'!A:P, 19, 'Budget Detail &amp; Amendments'!Q:Q)</f>
        <v>540</v>
      </c>
      <c r="J21" s="50">
        <f ca="1">SUMIF('Budget Detail &amp; Amendments'!A:P, 19, 'Budget Detail &amp; Amendments'!S:S)</f>
        <v>540</v>
      </c>
      <c r="L21" s="50">
        <f ca="1">SUMIF('Budget Detail &amp; Amendments'!A:P, 19, 'Budget Detail &amp; Amendments'!U:U)</f>
        <v>540</v>
      </c>
    </row>
    <row r="22" spans="1:12" x14ac:dyDescent="0.35">
      <c r="A22" s="49" t="s">
        <v>127</v>
      </c>
      <c r="B22" s="1" t="str">
        <f>Narrative!C801</f>
        <v>Biology lab assistant</v>
      </c>
      <c r="D22" s="50">
        <f ca="1">SUMIF('Budget Detail &amp; Amendments'!A:P, 20, 'Budget Detail &amp; Amendments'!N:N)</f>
        <v>16267.5</v>
      </c>
      <c r="F22" s="51">
        <f ca="1">SUMIF('Budget Detail &amp; Amendments'!A:P, 20, 'Budget Detail &amp; Amendments'!O:O)</f>
        <v>16267.5</v>
      </c>
      <c r="H22" s="50">
        <f ca="1">SUMIF('Budget Detail &amp; Amendments'!A:P, 20, 'Budget Detail &amp; Amendments'!Q:Q)</f>
        <v>0</v>
      </c>
      <c r="J22" s="50">
        <f ca="1">SUMIF('Budget Detail &amp; Amendments'!A:P, 20, 'Budget Detail &amp; Amendments'!S:S)</f>
        <v>0</v>
      </c>
      <c r="L22" s="50">
        <f ca="1">SUMIF('Budget Detail &amp; Amendments'!A:P, 20, 'Budget Detail &amp; Amendments'!U:U)</f>
        <v>0</v>
      </c>
    </row>
    <row r="23" spans="1:12" x14ac:dyDescent="0.35">
      <c r="A23" s="49" t="s">
        <v>128</v>
      </c>
      <c r="B23" s="1" t="str">
        <f>Narrative!C843</f>
        <v>Anatomy/Physiology Conference</v>
      </c>
      <c r="D23" s="50">
        <f ca="1">SUMIF('Budget Detail &amp; Amendments'!A:P, 21, 'Budget Detail &amp; Amendments'!N:N)</f>
        <v>5680</v>
      </c>
      <c r="F23" s="51">
        <f ca="1">SUMIF('Budget Detail &amp; Amendments'!A:P, 21, 'Budget Detail &amp; Amendments'!O:O)</f>
        <v>5680</v>
      </c>
      <c r="H23" s="50">
        <f ca="1">SUMIF('Budget Detail &amp; Amendments'!A:P, 21, 'Budget Detail &amp; Amendments'!Q:Q)</f>
        <v>5680</v>
      </c>
      <c r="J23" s="50">
        <f ca="1">SUMIF('Budget Detail &amp; Amendments'!A:P, 21, 'Budget Detail &amp; Amendments'!S:S)</f>
        <v>1200</v>
      </c>
      <c r="L23" s="50">
        <f ca="1">SUMIF('Budget Detail &amp; Amendments'!A:P, 21, 'Budget Detail &amp; Amendments'!U:U)</f>
        <v>1200</v>
      </c>
    </row>
    <row r="24" spans="1:12" x14ac:dyDescent="0.35">
      <c r="A24" s="49" t="s">
        <v>129</v>
      </c>
      <c r="B24" s="1" t="str">
        <f>Narrative!C885</f>
        <v>Practical Nursing Distance Support</v>
      </c>
      <c r="D24" s="50">
        <f ca="1">SUMIF('Budget Detail &amp; Amendments'!A:P, 22, 'Budget Detail &amp; Amendments'!N:N)</f>
        <v>2226</v>
      </c>
      <c r="F24" s="51">
        <f ca="1">SUMIF('Budget Detail &amp; Amendments'!A:P, 22, 'Budget Detail &amp; Amendments'!O:O)</f>
        <v>2226</v>
      </c>
      <c r="H24" s="50">
        <f ca="1">SUMIF('Budget Detail &amp; Amendments'!A:P, 22, 'Budget Detail &amp; Amendments'!Q:Q)</f>
        <v>2226</v>
      </c>
      <c r="J24" s="50">
        <f ca="1">SUMIF('Budget Detail &amp; Amendments'!A:P, 22, 'Budget Detail &amp; Amendments'!S:S)</f>
        <v>2226</v>
      </c>
      <c r="L24" s="50">
        <f ca="1">SUMIF('Budget Detail &amp; Amendments'!A:P, 22, 'Budget Detail &amp; Amendments'!U:U)</f>
        <v>2226</v>
      </c>
    </row>
    <row r="25" spans="1:12" x14ac:dyDescent="0.35">
      <c r="A25" s="49" t="s">
        <v>130</v>
      </c>
      <c r="B25" s="1" t="str">
        <f>Narrative!C927</f>
        <v>Ind /Renewable Tech Work at Height Equipment</v>
      </c>
      <c r="D25" s="50">
        <f ca="1">SUMIF('Budget Detail &amp; Amendments'!A:P, 23, 'Budget Detail &amp; Amendments'!N:N)</f>
        <v>4200</v>
      </c>
      <c r="F25" s="51">
        <f ca="1">SUMIF('Budget Detail &amp; Amendments'!A:P, 23, 'Budget Detail &amp; Amendments'!O:O)</f>
        <v>4200</v>
      </c>
      <c r="H25" s="50">
        <f ca="1">SUMIF('Budget Detail &amp; Amendments'!A:P, 23, 'Budget Detail &amp; Amendments'!Q:Q)</f>
        <v>4200</v>
      </c>
      <c r="J25" s="50">
        <f ca="1">SUMIF('Budget Detail &amp; Amendments'!A:P, 23, 'Budget Detail &amp; Amendments'!S:S)</f>
        <v>4200</v>
      </c>
      <c r="L25" s="50">
        <f ca="1">SUMIF('Budget Detail &amp; Amendments'!A:P, 23, 'Budget Detail &amp; Amendments'!U:U)</f>
        <v>4200</v>
      </c>
    </row>
    <row r="26" spans="1:12" x14ac:dyDescent="0.35">
      <c r="A26" s="49" t="s">
        <v>131</v>
      </c>
      <c r="B26" s="1" t="str">
        <f>Narrative!C969</f>
        <v>Ind/Renewable Tech Work at Height pro development</v>
      </c>
      <c r="D26" s="50">
        <f ca="1">SUMIF('Budget Detail &amp; Amendments'!A:P, 24, 'Budget Detail &amp; Amendments'!N:N)</f>
        <v>4646</v>
      </c>
      <c r="F26" s="51">
        <f ca="1">SUMIF('Budget Detail &amp; Amendments'!A:P, 24, 'Budget Detail &amp; Amendments'!O:O)</f>
        <v>4646</v>
      </c>
      <c r="H26" s="50">
        <f ca="1">SUMIF('Budget Detail &amp; Amendments'!A:P, 24, 'Budget Detail &amp; Amendments'!Q:Q)</f>
        <v>4646</v>
      </c>
      <c r="J26" s="50">
        <f ca="1">SUMIF('Budget Detail &amp; Amendments'!A:P, 24, 'Budget Detail &amp; Amendments'!S:S)</f>
        <v>4646</v>
      </c>
      <c r="L26" s="50">
        <f ca="1">SUMIF('Budget Detail &amp; Amendments'!A:P, 24, 'Budget Detail &amp; Amendments'!U:U)</f>
        <v>4646</v>
      </c>
    </row>
    <row r="27" spans="1:12" x14ac:dyDescent="0.35">
      <c r="A27" s="49" t="s">
        <v>132</v>
      </c>
      <c r="B27" s="1" t="str">
        <f>Narrative!C1011</f>
        <v>Ind/Renewal OSHA certification trainings</v>
      </c>
      <c r="D27" s="50">
        <f ca="1">SUMIF('Budget Detail &amp; Amendments'!A:P, 25, 'Budget Detail &amp; Amendments'!N:N)</f>
        <v>5160</v>
      </c>
      <c r="F27" s="51">
        <f ca="1">SUMIF('Budget Detail &amp; Amendments'!A:P, 25, 'Budget Detail &amp; Amendments'!O:O)</f>
        <v>5160</v>
      </c>
      <c r="H27" s="50">
        <f ca="1">SUMIF('Budget Detail &amp; Amendments'!A:P, 25, 'Budget Detail &amp; Amendments'!Q:Q)</f>
        <v>5160</v>
      </c>
      <c r="J27" s="50">
        <f ca="1">SUMIF('Budget Detail &amp; Amendments'!A:P, 25, 'Budget Detail &amp; Amendments'!S:S)</f>
        <v>0</v>
      </c>
      <c r="L27" s="50">
        <f ca="1">SUMIF('Budget Detail &amp; Amendments'!A:P, 25, 'Budget Detail &amp; Amendments'!U:U)</f>
        <v>0</v>
      </c>
    </row>
    <row r="28" spans="1:12" x14ac:dyDescent="0.35">
      <c r="A28" s="49" t="s">
        <v>133</v>
      </c>
      <c r="B28" s="1" t="str">
        <f>Narrative!C1053</f>
        <v>Welding AWS curriculum</v>
      </c>
      <c r="D28" s="50">
        <f ca="1">SUMIF('Budget Detail &amp; Amendments'!A:P, 26, 'Budget Detail &amp; Amendments'!N:N)</f>
        <v>3250</v>
      </c>
      <c r="F28" s="51">
        <f ca="1">SUMIF('Budget Detail &amp; Amendments'!A:P, 26, 'Budget Detail &amp; Amendments'!O:O)</f>
        <v>0</v>
      </c>
      <c r="H28" s="50">
        <f ca="1">SUMIF('Budget Detail &amp; Amendments'!A:P, 26, 'Budget Detail &amp; Amendments'!Q:Q)</f>
        <v>0</v>
      </c>
      <c r="J28" s="50">
        <f ca="1">SUMIF('Budget Detail &amp; Amendments'!A:P, 26, 'Budget Detail &amp; Amendments'!S:S)</f>
        <v>0</v>
      </c>
      <c r="L28" s="50">
        <f ca="1">SUMIF('Budget Detail &amp; Amendments'!A:P, 26, 'Budget Detail &amp; Amendments'!U:U)</f>
        <v>0</v>
      </c>
    </row>
    <row r="29" spans="1:12" x14ac:dyDescent="0.35">
      <c r="A29" s="337" t="s">
        <v>134</v>
      </c>
      <c r="B29" s="338" t="str">
        <f>Narrative!C1095</f>
        <v>CIT - Remote Learning System</v>
      </c>
      <c r="C29" s="184"/>
      <c r="D29" s="339">
        <f ca="1">SUMIF('Budget Detail &amp; Amendments'!A:P, 27, 'Budget Detail &amp; Amendments'!N:N)</f>
        <v>6880</v>
      </c>
      <c r="F29" s="51">
        <f ca="1">SUMIF('Budget Detail &amp; Amendments'!A:P, 27, 'Budget Detail &amp; Amendments'!O:O)</f>
        <v>6880</v>
      </c>
      <c r="H29" s="50">
        <f ca="1">SUMIF('Budget Detail &amp; Amendments'!A:P, 27, 'Budget Detail &amp; Amendments'!Q:Q)</f>
        <v>6880</v>
      </c>
      <c r="J29" s="50">
        <f ca="1">SUMIF('Budget Detail &amp; Amendments'!A:P, 27, 'Budget Detail &amp; Amendments'!S:S)</f>
        <v>6880</v>
      </c>
      <c r="L29" s="50">
        <f ca="1">SUMIF('Budget Detail &amp; Amendments'!A:P, 27, 'Budget Detail &amp; Amendments'!U:U)</f>
        <v>6880</v>
      </c>
    </row>
    <row r="30" spans="1:12" x14ac:dyDescent="0.35">
      <c r="A30" s="49" t="s">
        <v>135</v>
      </c>
      <c r="B30" s="1" t="str">
        <f>Narrative!C1137</f>
        <v>AACC Workforce Development Insitute</v>
      </c>
      <c r="D30" s="50">
        <f ca="1">SUMIF('Budget Detail &amp; Amendments'!A:P, 28, 'Budget Detail &amp; Amendments'!N:N)</f>
        <v>5840</v>
      </c>
      <c r="F30" s="51">
        <f ca="1">SUMIF('Budget Detail &amp; Amendments'!A:P, 28, 'Budget Detail &amp; Amendments'!O:O)</f>
        <v>5840</v>
      </c>
      <c r="H30" s="50">
        <f ca="1">SUMIF('Budget Detail &amp; Amendments'!A:P, 28, 'Budget Detail &amp; Amendments'!Q:Q)</f>
        <v>5840</v>
      </c>
      <c r="J30" s="50">
        <f ca="1">SUMIF('Budget Detail &amp; Amendments'!A:P, 28, 'Budget Detail &amp; Amendments'!S:S)</f>
        <v>649</v>
      </c>
      <c r="L30" s="50">
        <f ca="1">SUMIF('Budget Detail &amp; Amendments'!A:P, 28, 'Budget Detail &amp; Amendments'!U:U)</f>
        <v>649</v>
      </c>
    </row>
    <row r="31" spans="1:12" x14ac:dyDescent="0.35">
      <c r="A31" s="337" t="s">
        <v>136</v>
      </c>
      <c r="B31" s="338" t="str">
        <f>Narrative!C1179</f>
        <v>National Council for Workforce Development conference</v>
      </c>
      <c r="C31" s="184"/>
      <c r="D31" s="339">
        <f ca="1">SUMIF('Budget Detail &amp; Amendments'!A:P, 29, 'Budget Detail &amp; Amendments'!N:N)</f>
        <v>4760</v>
      </c>
      <c r="F31" s="51">
        <f ca="1">SUMIF('Budget Detail &amp; Amendments'!A:P, 29, 'Budget Detail &amp; Amendments'!O:O)</f>
        <v>698</v>
      </c>
      <c r="H31" s="50">
        <f ca="1">SUMIF('Budget Detail &amp; Amendments'!A:P, 29, 'Budget Detail &amp; Amendments'!Q:Q)</f>
        <v>698</v>
      </c>
      <c r="J31" s="50">
        <f ca="1">SUMIF('Budget Detail &amp; Amendments'!A:P, 29, 'Budget Detail &amp; Amendments'!S:S)</f>
        <v>698</v>
      </c>
      <c r="L31" s="50">
        <f ca="1">SUMIF('Budget Detail &amp; Amendments'!A:P, 29, 'Budget Detail &amp; Amendments'!U:U)</f>
        <v>698</v>
      </c>
    </row>
    <row r="32" spans="1:12" x14ac:dyDescent="0.35">
      <c r="A32" s="337" t="s">
        <v>137</v>
      </c>
      <c r="B32" s="338" t="str">
        <f>Narrative!C1221</f>
        <v>Complete College America Conference</v>
      </c>
      <c r="C32" s="184"/>
      <c r="D32" s="339">
        <f ca="1">SUMIF('Budget Detail &amp; Amendments'!A:P, 30, 'Budget Detail &amp; Amendments'!N:N)</f>
        <v>4390</v>
      </c>
      <c r="F32" s="51">
        <f ca="1">SUMIF('Budget Detail &amp; Amendments'!A:P, 30, 'Budget Detail &amp; Amendments'!O:O)</f>
        <v>1000</v>
      </c>
      <c r="H32" s="50">
        <f ca="1">SUMIF('Budget Detail &amp; Amendments'!A:P, 30, 'Budget Detail &amp; Amendments'!Q:Q)</f>
        <v>1000</v>
      </c>
      <c r="J32" s="50">
        <f ca="1">SUMIF('Budget Detail &amp; Amendments'!A:P, 30, 'Budget Detail &amp; Amendments'!S:S)</f>
        <v>1000</v>
      </c>
      <c r="L32" s="50">
        <f ca="1">SUMIF('Budget Detail &amp; Amendments'!A:P, 30, 'Budget Detail &amp; Amendments'!U:U)</f>
        <v>1000</v>
      </c>
    </row>
    <row r="33" spans="1:12" x14ac:dyDescent="0.35">
      <c r="A33" s="337" t="s">
        <v>414</v>
      </c>
      <c r="B33" s="338" t="str">
        <f>Narrative!C1263</f>
        <v>Quality Matters online teaching certificate</v>
      </c>
      <c r="C33" s="184"/>
      <c r="D33" s="339">
        <f ca="1">SUMIF('Budget Detail &amp; Amendments'!A:P, 31, 'Budget Detail &amp; Amendments'!N:N)</f>
        <v>13150</v>
      </c>
      <c r="F33" s="51">
        <f ca="1">SUMIF('Budget Detail &amp; Amendments'!A:P, 31, 'Budget Detail &amp; Amendments'!O:O)</f>
        <v>9205</v>
      </c>
      <c r="H33" s="50">
        <f ca="1">SUMIF('Budget Detail &amp; Amendments'!A:P, 31, 'Budget Detail &amp; Amendments'!Q:Q)</f>
        <v>9205</v>
      </c>
      <c r="J33" s="50">
        <f ca="1">SUMIF('Budget Detail &amp; Amendments'!A:P, 31, 'Budget Detail &amp; Amendments'!S:S)</f>
        <v>9205</v>
      </c>
      <c r="L33" s="50">
        <f ca="1">SUMIF('Budget Detail &amp; Amendments'!A:P, 31, 'Budget Detail &amp; Amendments'!U:U)</f>
        <v>6110</v>
      </c>
    </row>
    <row r="34" spans="1:12" x14ac:dyDescent="0.35">
      <c r="A34" s="337" t="s">
        <v>418</v>
      </c>
      <c r="B34" s="338" t="str">
        <f>Narrative!C1305</f>
        <v>Cyber Patriot Workshops Coach</v>
      </c>
      <c r="C34" s="184"/>
      <c r="D34" s="339">
        <f ca="1">SUMIF('Budget Detail &amp; Amendments'!A:P, 32, 'Budget Detail &amp; Amendments'!N:N)</f>
        <v>2440.125</v>
      </c>
      <c r="F34" s="51">
        <f ca="1">SUMIF('Budget Detail &amp; Amendments'!A:P, 32, 'Budget Detail &amp; Amendments'!O:O)</f>
        <v>2440.125</v>
      </c>
      <c r="H34" s="50">
        <f ca="1">SUMIF('Budget Detail &amp; Amendments'!A:P, 32, 'Budget Detail &amp; Amendments'!Q:Q)</f>
        <v>2440.125</v>
      </c>
      <c r="J34" s="50">
        <f ca="1">SUMIF('Budget Detail &amp; Amendments'!A:P, 32, 'Budget Detail &amp; Amendments'!S:S)</f>
        <v>2440.125</v>
      </c>
      <c r="L34" s="50">
        <f ca="1">SUMIF('Budget Detail &amp; Amendments'!A:P, 32, 'Budget Detail &amp; Amendments'!U:U)</f>
        <v>2440.125</v>
      </c>
    </row>
    <row r="35" spans="1:12" x14ac:dyDescent="0.35">
      <c r="A35" s="337" t="s">
        <v>425</v>
      </c>
      <c r="B35" s="338" t="str">
        <f>Narrative!C1347</f>
        <v>CIT - The Teaching Professor conference</v>
      </c>
      <c r="C35" s="184"/>
      <c r="D35" s="339">
        <f ca="1">SUMIF('Budget Detail &amp; Amendments'!A:P, 33, 'Budget Detail &amp; Amendments'!N:N)</f>
        <v>4782</v>
      </c>
      <c r="F35" s="51">
        <f ca="1">SUMIF('Budget Detail &amp; Amendments'!A:P, 33, 'Budget Detail &amp; Amendments'!O:O)</f>
        <v>4782</v>
      </c>
      <c r="H35" s="50">
        <f ca="1">SUMIF('Budget Detail &amp; Amendments'!A:P, 33, 'Budget Detail &amp; Amendments'!Q:Q)</f>
        <v>4782</v>
      </c>
      <c r="J35" s="50">
        <f ca="1">SUMIF('Budget Detail &amp; Amendments'!A:P, 33, 'Budget Detail &amp; Amendments'!S:S)</f>
        <v>4202</v>
      </c>
      <c r="L35" s="50">
        <f ca="1">SUMIF('Budget Detail &amp; Amendments'!A:P, 33, 'Budget Detail &amp; Amendments'!U:U)</f>
        <v>880</v>
      </c>
    </row>
    <row r="36" spans="1:12" x14ac:dyDescent="0.35">
      <c r="A36" s="337" t="s">
        <v>433</v>
      </c>
      <c r="B36" s="338" t="str">
        <f>Narrative!C1389</f>
        <v>Welding CWI Training</v>
      </c>
      <c r="C36" s="184"/>
      <c r="D36" s="339">
        <f ca="1">SUMIF('Budget Detail &amp; Amendments'!A:P, 34, 'Budget Detail &amp; Amendments'!N:N)</f>
        <v>6040</v>
      </c>
      <c r="F36" s="51">
        <f ca="1">SUMIF('Budget Detail &amp; Amendments'!A:P, 34, 'Budget Detail &amp; Amendments'!O:O)</f>
        <v>6040</v>
      </c>
      <c r="H36" s="50">
        <f ca="1">SUMIF('Budget Detail &amp; Amendments'!A:P, 34, 'Budget Detail &amp; Amendments'!Q:Q)</f>
        <v>6040</v>
      </c>
      <c r="J36" s="50">
        <f ca="1">SUMIF('Budget Detail &amp; Amendments'!A:P, 34, 'Budget Detail &amp; Amendments'!S:S)</f>
        <v>6040</v>
      </c>
      <c r="L36" s="50">
        <f ca="1">SUMIF('Budget Detail &amp; Amendments'!A:P, 34, 'Budget Detail &amp; Amendments'!U:U)</f>
        <v>6040</v>
      </c>
    </row>
    <row r="37" spans="1:12" x14ac:dyDescent="0.35">
      <c r="A37" s="337" t="s">
        <v>436</v>
      </c>
      <c r="B37" s="338" t="str">
        <f>Narrative!C1431</f>
        <v>PTA Neurologic Specialist Certification</v>
      </c>
      <c r="C37" s="184"/>
      <c r="D37" s="339">
        <f ca="1">SUMIF('Budget Detail &amp; Amendments'!A:P, 35, 'Budget Detail &amp; Amendments'!N:N)</f>
        <v>535</v>
      </c>
      <c r="F37" s="51">
        <f ca="1">SUMIF('Budget Detail &amp; Amendments'!A:P, 35, 'Budget Detail &amp; Amendments'!O:O)</f>
        <v>535</v>
      </c>
      <c r="H37" s="50">
        <f ca="1">SUMIF('Budget Detail &amp; Amendments'!A:P, 35, 'Budget Detail &amp; Amendments'!Q:Q)</f>
        <v>535</v>
      </c>
      <c r="J37" s="50">
        <f ca="1">SUMIF('Budget Detail &amp; Amendments'!A:P, 35, 'Budget Detail &amp; Amendments'!S:S)</f>
        <v>535</v>
      </c>
      <c r="L37" s="50">
        <f ca="1">SUMIF('Budget Detail &amp; Amendments'!A:P, 35, 'Budget Detail &amp; Amendments'!U:U)</f>
        <v>535</v>
      </c>
    </row>
    <row r="38" spans="1:12" x14ac:dyDescent="0.35">
      <c r="A38" s="337" t="s">
        <v>440</v>
      </c>
      <c r="B38" s="338" t="str">
        <f>Narrative!C1473</f>
        <v>CIT Individual Student Tool Kits</v>
      </c>
      <c r="C38" s="184"/>
      <c r="D38" s="339">
        <f ca="1">SUMIF('Budget Detail &amp; Amendments'!A:P, 36, 'Budget Detail &amp; Amendments'!N:N)</f>
        <v>1607</v>
      </c>
      <c r="F38" s="51">
        <f ca="1">SUMIF('Budget Detail &amp; Amendments'!A:P, 36, 'Budget Detail &amp; Amendments'!O:O)</f>
        <v>1607</v>
      </c>
      <c r="H38" s="50">
        <f ca="1">SUMIF('Budget Detail &amp; Amendments'!A:P, 36, 'Budget Detail &amp; Amendments'!Q:Q)</f>
        <v>1607</v>
      </c>
      <c r="J38" s="50">
        <f ca="1">SUMIF('Budget Detail &amp; Amendments'!A:P, 36, 'Budget Detail &amp; Amendments'!S:S)</f>
        <v>1607</v>
      </c>
      <c r="L38" s="50">
        <f ca="1">SUMIF('Budget Detail &amp; Amendments'!A:P, 36, 'Budget Detail &amp; Amendments'!U:U)</f>
        <v>1607</v>
      </c>
    </row>
    <row r="39" spans="1:12" x14ac:dyDescent="0.35">
      <c r="A39" s="337" t="s">
        <v>445</v>
      </c>
      <c r="B39" s="338" t="s">
        <v>446</v>
      </c>
      <c r="C39" s="184"/>
      <c r="D39" s="339">
        <f ca="1">SUMIF('Budget Detail &amp; Amendments'!A:P, 37, 'Budget Detail &amp; Amendments'!N:N)</f>
        <v>3904.2</v>
      </c>
      <c r="F39" s="51">
        <f ca="1">SUMIF('Budget Detail &amp; Amendments'!A:P, 37, 'Budget Detail &amp; Amendments'!O:O)</f>
        <v>3904.2</v>
      </c>
      <c r="H39" s="50">
        <f ca="1">SUMIF('Budget Detail &amp; Amendments'!A:P, 37, 'Budget Detail &amp; Amendments'!Q:Q)</f>
        <v>3904.2</v>
      </c>
      <c r="J39" s="50">
        <f ca="1">SUMIF('Budget Detail &amp; Amendments'!A:P, 37, 'Budget Detail &amp; Amendments'!S:S)</f>
        <v>3900</v>
      </c>
      <c r="L39" s="50">
        <f ca="1">SUMIF('Budget Detail &amp; Amendments'!A:P, 37, 'Budget Detail &amp; Amendments'!U:U)</f>
        <v>3900</v>
      </c>
    </row>
    <row r="40" spans="1:12" x14ac:dyDescent="0.35">
      <c r="A40" s="49" t="s">
        <v>496</v>
      </c>
      <c r="B40" s="1" t="str">
        <f>Narrative!C1556</f>
        <v xml:space="preserve">National Association for Concurrent Enrollment conference </v>
      </c>
      <c r="H40" s="50">
        <f ca="1">SUMIF('Budget Detail &amp; Amendments'!A:P, 38, 'Budget Detail &amp; Amendments'!Q:Q)</f>
        <v>350</v>
      </c>
      <c r="J40" s="50">
        <f ca="1">SUMIF('Budget Detail &amp; Amendments'!A:P, 38, 'Budget Detail &amp; Amendments'!S:S)</f>
        <v>350</v>
      </c>
      <c r="L40" s="50">
        <f ca="1">SUMIF('Budget Detail &amp; Amendments'!A:P, 38, 'Budget Detail &amp; Amendments'!U:U)</f>
        <v>350</v>
      </c>
    </row>
    <row r="41" spans="1:12" x14ac:dyDescent="0.35">
      <c r="A41" s="49" t="s">
        <v>497</v>
      </c>
      <c r="B41" s="1" t="str">
        <f>Narrative!C1597</f>
        <v>Welding - Weld Watch equipment</v>
      </c>
      <c r="H41" s="50">
        <f ca="1">SUMIF('Budget Detail &amp; Amendments'!A:P, 39, 'Budget Detail &amp; Amendments'!Q:Q)</f>
        <v>13326</v>
      </c>
      <c r="J41" s="50">
        <f ca="1">SUMIF('Budget Detail &amp; Amendments'!A:P, 39, 'Budget Detail &amp; Amendments'!S:S)</f>
        <v>13221</v>
      </c>
      <c r="L41" s="50">
        <f ca="1">SUMIF('Budget Detail &amp; Amendments'!A:P, 39, 'Budget Detail &amp; Amendments'!U:U)</f>
        <v>13221</v>
      </c>
    </row>
    <row r="42" spans="1:12" x14ac:dyDescent="0.35">
      <c r="A42" s="49" t="s">
        <v>495</v>
      </c>
      <c r="B42" s="1" t="str">
        <f>Narrative!C1638</f>
        <v>Renewable Energy Variable Frequency Drive Trainer</v>
      </c>
      <c r="H42" s="50">
        <f ca="1">SUMIF('Budget Detail &amp; Amendments'!A:P, 40, 'Budget Detail &amp; Amendments'!Q:Q)</f>
        <v>2570</v>
      </c>
      <c r="J42" s="50">
        <f ca="1">SUMIF('Budget Detail &amp; Amendments'!A:P, 40, 'Budget Detail &amp; Amendments'!S:S)</f>
        <v>2570</v>
      </c>
      <c r="L42" s="50">
        <f ca="1">SUMIF('Budget Detail &amp; Amendments'!A:P, 40, 'Budget Detail &amp; Amendments'!U:U)</f>
        <v>2570</v>
      </c>
    </row>
    <row r="43" spans="1:12" x14ac:dyDescent="0.35">
      <c r="A43" s="49" t="s">
        <v>506</v>
      </c>
      <c r="B43" s="1" t="str">
        <f>Narrative!C1679</f>
        <v>First-Year Experience Conference</v>
      </c>
      <c r="J43" s="50">
        <f ca="1">SUMIF('Budget Detail &amp; Amendments'!A:P, 41, 'Budget Detail &amp; Amendments'!S:S)</f>
        <v>855</v>
      </c>
      <c r="L43" s="50">
        <f ca="1">SUMIF('Budget Detail &amp; Amendments'!A:P, 41, 'Budget Detail &amp; Amendments'!U:U)</f>
        <v>855</v>
      </c>
    </row>
    <row r="44" spans="1:12" x14ac:dyDescent="0.35">
      <c r="A44" s="49" t="s">
        <v>507</v>
      </c>
      <c r="B44" s="1" t="str">
        <f>Narrative!C1721</f>
        <v>Computer Information Tech Minor Equipment</v>
      </c>
      <c r="J44" s="50">
        <f ca="1">SUMIF('Budget Detail &amp; Amendments'!A:P, 42, 'Budget Detail &amp; Amendments'!S:S)</f>
        <v>5010</v>
      </c>
      <c r="L44" s="50">
        <f ca="1">SUMIF('Budget Detail &amp; Amendments'!A:P, 42, 'Budget Detail &amp; Amendments'!U:U)</f>
        <v>5010</v>
      </c>
    </row>
    <row r="45" spans="1:12" x14ac:dyDescent="0.35">
      <c r="A45" s="49" t="s">
        <v>508</v>
      </c>
      <c r="B45" s="1" t="str">
        <f>Narrative!C1763</f>
        <v>Dental High Vac hoses</v>
      </c>
      <c r="J45" s="50">
        <f ca="1">SUMIF('Budget Detail &amp; Amendments'!A:P, 43, 'Budget Detail &amp; Amendments'!S:S)</f>
        <v>1850</v>
      </c>
      <c r="L45" s="50">
        <f ca="1">SUMIF('Budget Detail &amp; Amendments'!A:P, 43, 'Budget Detail &amp; Amendments'!U:U)</f>
        <v>1850</v>
      </c>
    </row>
    <row r="46" spans="1:12" x14ac:dyDescent="0.35">
      <c r="A46" s="49" t="s">
        <v>509</v>
      </c>
      <c r="B46" s="1" t="str">
        <f>Narrative!C1805</f>
        <v>Phycial Therapy Assistant minor equipment</v>
      </c>
      <c r="J46" s="50">
        <f ca="1">SUMIF('Budget Detail &amp; Amendments'!A:P, 44, 'Budget Detail &amp; Amendments'!S:S)</f>
        <v>5216</v>
      </c>
      <c r="L46" s="50">
        <f ca="1">SUMIF('Budget Detail &amp; Amendments'!A:P, 44, 'Budget Detail &amp; Amendments'!U:U)</f>
        <v>5216</v>
      </c>
    </row>
    <row r="47" spans="1:12" x14ac:dyDescent="0.35">
      <c r="A47" s="49" t="s">
        <v>510</v>
      </c>
      <c r="B47" s="1" t="str">
        <f>Narrative!C1847</f>
        <v>Surgical Tech Minor Equipment</v>
      </c>
      <c r="J47" s="50">
        <f ca="1">SUMIF('Budget Detail &amp; Amendments'!A:P, 45, 'Budget Detail &amp; Amendments'!S:S)</f>
        <v>3370</v>
      </c>
      <c r="L47" s="50">
        <f ca="1">SUMIF('Budget Detail &amp; Amendments'!A:P, 45, 'Budget Detail &amp; Amendments'!U:U)</f>
        <v>3370</v>
      </c>
    </row>
    <row r="48" spans="1:12" x14ac:dyDescent="0.35">
      <c r="A48" s="49" t="s">
        <v>511</v>
      </c>
      <c r="B48" s="1" t="str">
        <f>Narrative!C1889</f>
        <v>BruMan Grant Funding conference</v>
      </c>
      <c r="J48" s="50">
        <f ca="1">SUMIF('Budget Detail &amp; Amendments'!A:P, 46, 'Budget Detail &amp; Amendments'!S:S)</f>
        <v>995</v>
      </c>
      <c r="L48" s="50">
        <f ca="1">SUMIF('Budget Detail &amp; Amendments'!A:P, 46, 'Budget Detail &amp; Amendments'!U:U)</f>
        <v>995</v>
      </c>
    </row>
    <row r="49" spans="1:12" x14ac:dyDescent="0.35">
      <c r="A49" s="49" t="s">
        <v>512</v>
      </c>
      <c r="B49" s="1" t="str">
        <f>Narrative!C1931</f>
        <v>Biology: Incorporating EdTech into Health Science Instruction conference</v>
      </c>
      <c r="J49" s="50">
        <f ca="1">SUMIF('Budget Detail &amp; Amendments'!A:P, 47, 'Budget Detail &amp; Amendments'!S:S)</f>
        <v>800</v>
      </c>
      <c r="L49" s="50">
        <f ca="1">SUMIF('Budget Detail &amp; Amendments'!A:P, 47, 'Budget Detail &amp; Amendments'!U:U)</f>
        <v>800</v>
      </c>
    </row>
    <row r="50" spans="1:12" x14ac:dyDescent="0.35">
      <c r="A50" s="49" t="s">
        <v>513</v>
      </c>
      <c r="B50" s="1" t="str">
        <f>Narrative!C1973</f>
        <v>AAC&amp;U  virtual conf: equity, diversity, student success</v>
      </c>
      <c r="J50" s="50">
        <f ca="1">SUMIF('Budget Detail &amp; Amendments'!A:P, 48, 'Budget Detail &amp; Amendments'!S:S)</f>
        <v>682.5</v>
      </c>
      <c r="L50" s="50">
        <f ca="1">SUMIF('Budget Detail &amp; Amendments'!A:P, 48, 'Budget Detail &amp; Amendments'!U:U)</f>
        <v>682.5</v>
      </c>
    </row>
    <row r="51" spans="1:12" x14ac:dyDescent="0.35">
      <c r="A51" s="49" t="s">
        <v>514</v>
      </c>
      <c r="B51" s="1" t="str">
        <f>Narrative!C2015</f>
        <v>NurseTim NextGen Conference</v>
      </c>
      <c r="J51" s="50">
        <f ca="1">SUMIF('Budget Detail &amp; Amendments'!A:P,49, 'Budget Detail &amp; Amendments'!S:S)</f>
        <v>3425</v>
      </c>
      <c r="L51" s="50">
        <f ca="1">SUMIF('Budget Detail &amp; Amendments'!A:P, 49, 'Budget Detail &amp; Amendments'!U:U)</f>
        <v>0</v>
      </c>
    </row>
    <row r="52" spans="1:12" x14ac:dyDescent="0.35">
      <c r="A52" s="49" t="s">
        <v>553</v>
      </c>
      <c r="B52" s="1" t="str">
        <f>Narrative!C2058</f>
        <v xml:space="preserve">Dental Assisting Low Speed Handpieces </v>
      </c>
      <c r="J52" s="50">
        <f ca="1">SUMIF('Budget Detail &amp; Amendments'!A:P,50, 'Budget Detail &amp; Amendments'!S:S)</f>
        <v>9954</v>
      </c>
      <c r="L52" s="50">
        <f ca="1">SUMIF('Budget Detail &amp; Amendments'!A:P, 50, 'Budget Detail &amp; Amendments'!U:U)</f>
        <v>9954</v>
      </c>
    </row>
    <row r="53" spans="1:12" x14ac:dyDescent="0.35">
      <c r="A53" s="49" t="s">
        <v>588</v>
      </c>
      <c r="B53" s="1" t="str">
        <f>Narrative!C2101</f>
        <v>HIMA professional development</v>
      </c>
      <c r="J53" s="50">
        <f ca="1">SUMIF('Budget Detail &amp; Amendments'!A:P,51, 'Budget Detail &amp; Amendments'!S:S)</f>
        <v>180</v>
      </c>
      <c r="L53" s="50">
        <f ca="1">SUMIF('Budget Detail &amp; Amendments'!A:P, 51, 'Budget Detail &amp; Amendments'!U:U)</f>
        <v>180</v>
      </c>
    </row>
    <row r="54" spans="1:12" x14ac:dyDescent="0.35">
      <c r="A54" s="49" t="s">
        <v>589</v>
      </c>
      <c r="B54" s="1" t="str">
        <f>Narrative!C2143</f>
        <v>HIT pro development and annual meeting</v>
      </c>
      <c r="J54" s="50">
        <f ca="1">SUMIF('Budget Detail &amp; Amendments'!A:P,52, 'Budget Detail &amp; Amendments'!S:S)</f>
        <v>400</v>
      </c>
      <c r="L54" s="50">
        <f ca="1">SUMIF('Budget Detail &amp; Amendments'!A:P, 52, 'Budget Detail &amp; Amendments'!U:U)</f>
        <v>400</v>
      </c>
    </row>
    <row r="55" spans="1:12" x14ac:dyDescent="0.35">
      <c r="A55" s="49" t="s">
        <v>602</v>
      </c>
      <c r="B55" s="1" t="str">
        <f>Narrative!C2185</f>
        <v>Targeted Career Awareness campaign</v>
      </c>
      <c r="L55" s="50">
        <f ca="1">SUMIF('Budget Detail &amp; Amendments'!A:P, 53, 'Budget Detail &amp; Amendments'!U:U)</f>
        <v>12230</v>
      </c>
    </row>
  </sheetData>
  <customSheetViews>
    <customSheetView guid="{350610BE-E33E-45EF-97EC-9E2830199A90}">
      <selection activeCell="B3" sqref="B3"/>
      <pageMargins left="0.7" right="0.7" top="0.75" bottom="0.75" header="0.3" footer="0.3"/>
      <pageSetup orientation="portrait" verticalDpi="0" r:id="rId1"/>
    </customSheetView>
  </customSheetViews>
  <pageMargins left="0.7" right="0.7" top="0.75" bottom="0.75" header="0.3" footer="0.3"/>
  <pageSetup orientation="portrait"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zoomScaleNormal="100" workbookViewId="0">
      <selection activeCell="A450" sqref="A450:J461"/>
    </sheetView>
  </sheetViews>
  <sheetFormatPr defaultRowHeight="14.5" x14ac:dyDescent="0.35"/>
  <sheetData>
    <row r="1" spans="1:10" x14ac:dyDescent="0.35">
      <c r="A1" s="554" t="s">
        <v>63</v>
      </c>
      <c r="B1" s="554"/>
      <c r="C1" s="554"/>
      <c r="D1" s="554"/>
      <c r="E1" s="554"/>
      <c r="F1" s="554"/>
      <c r="G1" s="554"/>
      <c r="H1" s="554"/>
    </row>
    <row r="3" spans="1:10" ht="16" thickBot="1" x14ac:dyDescent="0.4">
      <c r="A3" s="406" t="s">
        <v>154</v>
      </c>
      <c r="B3" s="406"/>
      <c r="C3" s="406"/>
      <c r="D3" s="406"/>
    </row>
    <row r="4" spans="1:10" x14ac:dyDescent="0.35">
      <c r="A4" s="416"/>
      <c r="B4" s="417"/>
      <c r="C4" s="417"/>
      <c r="D4" s="417"/>
      <c r="E4" s="417"/>
      <c r="F4" s="417"/>
      <c r="G4" s="417"/>
      <c r="H4" s="417"/>
      <c r="I4" s="417"/>
      <c r="J4" s="418"/>
    </row>
    <row r="5" spans="1:10" x14ac:dyDescent="0.35">
      <c r="A5" s="419"/>
      <c r="B5" s="420"/>
      <c r="C5" s="420"/>
      <c r="D5" s="420"/>
      <c r="E5" s="420"/>
      <c r="F5" s="420"/>
      <c r="G5" s="420"/>
      <c r="H5" s="420"/>
      <c r="I5" s="420"/>
      <c r="J5" s="421"/>
    </row>
    <row r="6" spans="1:10" x14ac:dyDescent="0.35">
      <c r="A6" s="419"/>
      <c r="B6" s="420"/>
      <c r="C6" s="420"/>
      <c r="D6" s="420"/>
      <c r="E6" s="420"/>
      <c r="F6" s="420"/>
      <c r="G6" s="420"/>
      <c r="H6" s="420"/>
      <c r="I6" s="420"/>
      <c r="J6" s="421"/>
    </row>
    <row r="7" spans="1:10" x14ac:dyDescent="0.35">
      <c r="A7" s="419"/>
      <c r="B7" s="420"/>
      <c r="C7" s="420"/>
      <c r="D7" s="420"/>
      <c r="E7" s="420"/>
      <c r="F7" s="420"/>
      <c r="G7" s="420"/>
      <c r="H7" s="420"/>
      <c r="I7" s="420"/>
      <c r="J7" s="421"/>
    </row>
    <row r="8" spans="1:10" x14ac:dyDescent="0.35">
      <c r="A8" s="419"/>
      <c r="B8" s="420"/>
      <c r="C8" s="420"/>
      <c r="D8" s="420"/>
      <c r="E8" s="420"/>
      <c r="F8" s="420"/>
      <c r="G8" s="420"/>
      <c r="H8" s="420"/>
      <c r="I8" s="420"/>
      <c r="J8" s="421"/>
    </row>
    <row r="9" spans="1:10" x14ac:dyDescent="0.35">
      <c r="A9" s="419"/>
      <c r="B9" s="420"/>
      <c r="C9" s="420"/>
      <c r="D9" s="420"/>
      <c r="E9" s="420"/>
      <c r="F9" s="420"/>
      <c r="G9" s="420"/>
      <c r="H9" s="420"/>
      <c r="I9" s="420"/>
      <c r="J9" s="421"/>
    </row>
    <row r="10" spans="1:10" ht="15" thickBot="1" x14ac:dyDescent="0.4">
      <c r="A10" s="422"/>
      <c r="B10" s="423"/>
      <c r="C10" s="423"/>
      <c r="D10" s="423"/>
      <c r="E10" s="423"/>
      <c r="F10" s="423"/>
      <c r="G10" s="423"/>
      <c r="H10" s="423"/>
      <c r="I10" s="423"/>
      <c r="J10" s="424"/>
    </row>
    <row r="12" spans="1:10" ht="16" thickBot="1" x14ac:dyDescent="0.4">
      <c r="A12" s="553" t="s">
        <v>64</v>
      </c>
      <c r="B12" s="553"/>
      <c r="C12" s="553"/>
      <c r="D12" s="553"/>
      <c r="E12" s="553"/>
      <c r="F12" s="553"/>
    </row>
    <row r="13" spans="1:10" x14ac:dyDescent="0.35">
      <c r="A13" s="416"/>
      <c r="B13" s="417"/>
      <c r="C13" s="417"/>
      <c r="D13" s="417"/>
      <c r="E13" s="417"/>
      <c r="F13" s="417"/>
      <c r="G13" s="417"/>
      <c r="H13" s="417"/>
      <c r="I13" s="417"/>
      <c r="J13" s="418"/>
    </row>
    <row r="14" spans="1:10" x14ac:dyDescent="0.35">
      <c r="A14" s="419"/>
      <c r="B14" s="420"/>
      <c r="C14" s="420"/>
      <c r="D14" s="420"/>
      <c r="E14" s="420"/>
      <c r="F14" s="420"/>
      <c r="G14" s="420"/>
      <c r="H14" s="420"/>
      <c r="I14" s="420"/>
      <c r="J14" s="421"/>
    </row>
    <row r="15" spans="1:10" x14ac:dyDescent="0.35">
      <c r="A15" s="419"/>
      <c r="B15" s="420"/>
      <c r="C15" s="420"/>
      <c r="D15" s="420"/>
      <c r="E15" s="420"/>
      <c r="F15" s="420"/>
      <c r="G15" s="420"/>
      <c r="H15" s="420"/>
      <c r="I15" s="420"/>
      <c r="J15" s="421"/>
    </row>
    <row r="16" spans="1:10" x14ac:dyDescent="0.35">
      <c r="A16" s="419"/>
      <c r="B16" s="420"/>
      <c r="C16" s="420"/>
      <c r="D16" s="420"/>
      <c r="E16" s="420"/>
      <c r="F16" s="420"/>
      <c r="G16" s="420"/>
      <c r="H16" s="420"/>
      <c r="I16" s="420"/>
      <c r="J16" s="421"/>
    </row>
    <row r="17" spans="1:10" x14ac:dyDescent="0.35">
      <c r="A17" s="419"/>
      <c r="B17" s="420"/>
      <c r="C17" s="420"/>
      <c r="D17" s="420"/>
      <c r="E17" s="420"/>
      <c r="F17" s="420"/>
      <c r="G17" s="420"/>
      <c r="H17" s="420"/>
      <c r="I17" s="420"/>
      <c r="J17" s="421"/>
    </row>
    <row r="18" spans="1:10" x14ac:dyDescent="0.35">
      <c r="A18" s="419"/>
      <c r="B18" s="420"/>
      <c r="C18" s="420"/>
      <c r="D18" s="420"/>
      <c r="E18" s="420"/>
      <c r="F18" s="420"/>
      <c r="G18" s="420"/>
      <c r="H18" s="420"/>
      <c r="I18" s="420"/>
      <c r="J18" s="421"/>
    </row>
    <row r="19" spans="1:10" ht="15" thickBot="1" x14ac:dyDescent="0.4">
      <c r="A19" s="422"/>
      <c r="B19" s="423"/>
      <c r="C19" s="423"/>
      <c r="D19" s="423"/>
      <c r="E19" s="423"/>
      <c r="F19" s="423"/>
      <c r="G19" s="423"/>
      <c r="H19" s="423"/>
      <c r="I19" s="423"/>
      <c r="J19" s="424"/>
    </row>
    <row r="21" spans="1:10" ht="16" thickBot="1" x14ac:dyDescent="0.4">
      <c r="A21" s="406" t="s">
        <v>65</v>
      </c>
      <c r="B21" s="406"/>
      <c r="C21" s="406"/>
      <c r="D21" s="406"/>
    </row>
    <row r="22" spans="1:10" x14ac:dyDescent="0.35">
      <c r="A22" s="416"/>
      <c r="B22" s="417"/>
      <c r="C22" s="417"/>
      <c r="D22" s="417"/>
      <c r="E22" s="417"/>
      <c r="F22" s="417"/>
      <c r="G22" s="417"/>
      <c r="H22" s="417"/>
      <c r="I22" s="417"/>
      <c r="J22" s="418"/>
    </row>
    <row r="23" spans="1:10" x14ac:dyDescent="0.35">
      <c r="A23" s="419"/>
      <c r="B23" s="420"/>
      <c r="C23" s="420"/>
      <c r="D23" s="420"/>
      <c r="E23" s="420"/>
      <c r="F23" s="420"/>
      <c r="G23" s="420"/>
      <c r="H23" s="420"/>
      <c r="I23" s="420"/>
      <c r="J23" s="421"/>
    </row>
    <row r="24" spans="1:10" x14ac:dyDescent="0.35">
      <c r="A24" s="419"/>
      <c r="B24" s="420"/>
      <c r="C24" s="420"/>
      <c r="D24" s="420"/>
      <c r="E24" s="420"/>
      <c r="F24" s="420"/>
      <c r="G24" s="420"/>
      <c r="H24" s="420"/>
      <c r="I24" s="420"/>
      <c r="J24" s="421"/>
    </row>
    <row r="25" spans="1:10" x14ac:dyDescent="0.35">
      <c r="A25" s="419"/>
      <c r="B25" s="420"/>
      <c r="C25" s="420"/>
      <c r="D25" s="420"/>
      <c r="E25" s="420"/>
      <c r="F25" s="420"/>
      <c r="G25" s="420"/>
      <c r="H25" s="420"/>
      <c r="I25" s="420"/>
      <c r="J25" s="421"/>
    </row>
    <row r="26" spans="1:10" x14ac:dyDescent="0.35">
      <c r="A26" s="419"/>
      <c r="B26" s="420"/>
      <c r="C26" s="420"/>
      <c r="D26" s="420"/>
      <c r="E26" s="420"/>
      <c r="F26" s="420"/>
      <c r="G26" s="420"/>
      <c r="H26" s="420"/>
      <c r="I26" s="420"/>
      <c r="J26" s="421"/>
    </row>
    <row r="27" spans="1:10" x14ac:dyDescent="0.35">
      <c r="A27" s="419"/>
      <c r="B27" s="420"/>
      <c r="C27" s="420"/>
      <c r="D27" s="420"/>
      <c r="E27" s="420"/>
      <c r="F27" s="420"/>
      <c r="G27" s="420"/>
      <c r="H27" s="420"/>
      <c r="I27" s="420"/>
      <c r="J27" s="421"/>
    </row>
    <row r="28" spans="1:10" ht="15" thickBot="1" x14ac:dyDescent="0.4">
      <c r="A28" s="422"/>
      <c r="B28" s="423"/>
      <c r="C28" s="423"/>
      <c r="D28" s="423"/>
      <c r="E28" s="423"/>
      <c r="F28" s="423"/>
      <c r="G28" s="423"/>
      <c r="H28" s="423"/>
      <c r="I28" s="423"/>
      <c r="J28" s="424"/>
    </row>
    <row r="30" spans="1:10" ht="16" thickBot="1" x14ac:dyDescent="0.4">
      <c r="A30" s="553" t="s">
        <v>66</v>
      </c>
      <c r="B30" s="553"/>
      <c r="C30" s="553"/>
      <c r="D30" s="553"/>
      <c r="E30" s="553"/>
      <c r="F30" s="553"/>
    </row>
    <row r="31" spans="1:10" x14ac:dyDescent="0.35">
      <c r="A31" s="416"/>
      <c r="B31" s="417"/>
      <c r="C31" s="417"/>
      <c r="D31" s="417"/>
      <c r="E31" s="417"/>
      <c r="F31" s="417"/>
      <c r="G31" s="417"/>
      <c r="H31" s="417"/>
      <c r="I31" s="417"/>
      <c r="J31" s="418"/>
    </row>
    <row r="32" spans="1:10" x14ac:dyDescent="0.35">
      <c r="A32" s="419"/>
      <c r="B32" s="420"/>
      <c r="C32" s="420"/>
      <c r="D32" s="420"/>
      <c r="E32" s="420"/>
      <c r="F32" s="420"/>
      <c r="G32" s="420"/>
      <c r="H32" s="420"/>
      <c r="I32" s="420"/>
      <c r="J32" s="421"/>
    </row>
    <row r="33" spans="1:10" x14ac:dyDescent="0.35">
      <c r="A33" s="419"/>
      <c r="B33" s="420"/>
      <c r="C33" s="420"/>
      <c r="D33" s="420"/>
      <c r="E33" s="420"/>
      <c r="F33" s="420"/>
      <c r="G33" s="420"/>
      <c r="H33" s="420"/>
      <c r="I33" s="420"/>
      <c r="J33" s="421"/>
    </row>
    <row r="34" spans="1:10" x14ac:dyDescent="0.35">
      <c r="A34" s="419"/>
      <c r="B34" s="420"/>
      <c r="C34" s="420"/>
      <c r="D34" s="420"/>
      <c r="E34" s="420"/>
      <c r="F34" s="420"/>
      <c r="G34" s="420"/>
      <c r="H34" s="420"/>
      <c r="I34" s="420"/>
      <c r="J34" s="421"/>
    </row>
    <row r="35" spans="1:10" x14ac:dyDescent="0.35">
      <c r="A35" s="419"/>
      <c r="B35" s="420"/>
      <c r="C35" s="420"/>
      <c r="D35" s="420"/>
      <c r="E35" s="420"/>
      <c r="F35" s="420"/>
      <c r="G35" s="420"/>
      <c r="H35" s="420"/>
      <c r="I35" s="420"/>
      <c r="J35" s="421"/>
    </row>
    <row r="36" spans="1:10" x14ac:dyDescent="0.35">
      <c r="A36" s="419"/>
      <c r="B36" s="420"/>
      <c r="C36" s="420"/>
      <c r="D36" s="420"/>
      <c r="E36" s="420"/>
      <c r="F36" s="420"/>
      <c r="G36" s="420"/>
      <c r="H36" s="420"/>
      <c r="I36" s="420"/>
      <c r="J36" s="421"/>
    </row>
    <row r="37" spans="1:10" ht="15" thickBot="1" x14ac:dyDescent="0.4">
      <c r="A37" s="422"/>
      <c r="B37" s="423"/>
      <c r="C37" s="423"/>
      <c r="D37" s="423"/>
      <c r="E37" s="423"/>
      <c r="F37" s="423"/>
      <c r="G37" s="423"/>
      <c r="H37" s="423"/>
      <c r="I37" s="423"/>
      <c r="J37" s="424"/>
    </row>
    <row r="39" spans="1:10" ht="16" thickBot="1" x14ac:dyDescent="0.4">
      <c r="A39" s="553" t="s">
        <v>67</v>
      </c>
      <c r="B39" s="553"/>
      <c r="C39" s="553"/>
      <c r="D39" s="553"/>
      <c r="E39" s="553"/>
      <c r="F39" s="553"/>
      <c r="G39" s="553"/>
      <c r="H39" s="553"/>
    </row>
    <row r="40" spans="1:10" x14ac:dyDescent="0.35">
      <c r="A40" s="416"/>
      <c r="B40" s="417"/>
      <c r="C40" s="417"/>
      <c r="D40" s="417"/>
      <c r="E40" s="417"/>
      <c r="F40" s="417"/>
      <c r="G40" s="417"/>
      <c r="H40" s="417"/>
      <c r="I40" s="417"/>
      <c r="J40" s="418"/>
    </row>
    <row r="41" spans="1:10" x14ac:dyDescent="0.35">
      <c r="A41" s="419"/>
      <c r="B41" s="420"/>
      <c r="C41" s="420"/>
      <c r="D41" s="420"/>
      <c r="E41" s="420"/>
      <c r="F41" s="420"/>
      <c r="G41" s="420"/>
      <c r="H41" s="420"/>
      <c r="I41" s="420"/>
      <c r="J41" s="421"/>
    </row>
    <row r="42" spans="1:10" x14ac:dyDescent="0.35">
      <c r="A42" s="419"/>
      <c r="B42" s="420"/>
      <c r="C42" s="420"/>
      <c r="D42" s="420"/>
      <c r="E42" s="420"/>
      <c r="F42" s="420"/>
      <c r="G42" s="420"/>
      <c r="H42" s="420"/>
      <c r="I42" s="420"/>
      <c r="J42" s="421"/>
    </row>
    <row r="43" spans="1:10" x14ac:dyDescent="0.35">
      <c r="A43" s="419"/>
      <c r="B43" s="420"/>
      <c r="C43" s="420"/>
      <c r="D43" s="420"/>
      <c r="E43" s="420"/>
      <c r="F43" s="420"/>
      <c r="G43" s="420"/>
      <c r="H43" s="420"/>
      <c r="I43" s="420"/>
      <c r="J43" s="421"/>
    </row>
    <row r="44" spans="1:10" x14ac:dyDescent="0.35">
      <c r="A44" s="419"/>
      <c r="B44" s="420"/>
      <c r="C44" s="420"/>
      <c r="D44" s="420"/>
      <c r="E44" s="420"/>
      <c r="F44" s="420"/>
      <c r="G44" s="420"/>
      <c r="H44" s="420"/>
      <c r="I44" s="420"/>
      <c r="J44" s="421"/>
    </row>
    <row r="45" spans="1:10" x14ac:dyDescent="0.35">
      <c r="A45" s="419"/>
      <c r="B45" s="420"/>
      <c r="C45" s="420"/>
      <c r="D45" s="420"/>
      <c r="E45" s="420"/>
      <c r="F45" s="420"/>
      <c r="G45" s="420"/>
      <c r="H45" s="420"/>
      <c r="I45" s="420"/>
      <c r="J45" s="421"/>
    </row>
    <row r="46" spans="1:10" ht="15" thickBot="1" x14ac:dyDescent="0.4">
      <c r="A46" s="422"/>
      <c r="B46" s="423"/>
      <c r="C46" s="423"/>
      <c r="D46" s="423"/>
      <c r="E46" s="423"/>
      <c r="F46" s="423"/>
      <c r="G46" s="423"/>
      <c r="H46" s="423"/>
      <c r="I46" s="423"/>
      <c r="J46" s="424"/>
    </row>
  </sheetData>
  <customSheetViews>
    <customSheetView guid="{08C97B7F-67EE-4463-AA3D-5024C5CFCC42}">
      <selection activeCell="H32" sqref="H32"/>
      <pageMargins left="0.7" right="0.7" top="0.75" bottom="0.75" header="0.3" footer="0.3"/>
    </customSheetView>
    <customSheetView guid="{350610BE-E33E-45EF-97EC-9E2830199A90}">
      <selection activeCell="A2" sqref="A2:XFD3"/>
      <pageMargins left="0.7" right="0.7" top="0.75" bottom="0.75" header="0.3" footer="0.3"/>
    </customSheetView>
  </customSheetViews>
  <mergeCells count="11">
    <mergeCell ref="A1:H1"/>
    <mergeCell ref="A3:D3"/>
    <mergeCell ref="A4:J10"/>
    <mergeCell ref="A13:J19"/>
    <mergeCell ref="A21:D21"/>
    <mergeCell ref="A40:J46"/>
    <mergeCell ref="A39:H39"/>
    <mergeCell ref="A22:J28"/>
    <mergeCell ref="A31:J37"/>
    <mergeCell ref="A12:F12"/>
    <mergeCell ref="A30:F30"/>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A450" sqref="A450:J461"/>
    </sheetView>
  </sheetViews>
  <sheetFormatPr defaultRowHeight="14.5" x14ac:dyDescent="0.35"/>
  <sheetData>
    <row r="2" spans="1:25" ht="15.75" customHeight="1" x14ac:dyDescent="0.35">
      <c r="A2" s="555" t="s">
        <v>217</v>
      </c>
      <c r="B2" s="555"/>
      <c r="C2" s="555"/>
      <c r="D2" s="555"/>
      <c r="E2" s="555"/>
      <c r="F2" s="555"/>
      <c r="G2" s="555"/>
      <c r="H2" s="555"/>
      <c r="I2" s="555"/>
      <c r="J2" s="555"/>
      <c r="K2" s="555"/>
      <c r="L2" s="555"/>
      <c r="M2" s="555"/>
      <c r="N2" s="555"/>
      <c r="O2" s="555"/>
      <c r="P2" s="555"/>
      <c r="Q2" s="555"/>
      <c r="R2" s="555"/>
      <c r="S2" s="555"/>
      <c r="T2" s="555"/>
      <c r="U2" s="555"/>
      <c r="V2" s="555"/>
      <c r="W2" s="555"/>
      <c r="X2" s="555"/>
      <c r="Y2" s="555"/>
    </row>
    <row r="3" spans="1:25" ht="15" customHeight="1" x14ac:dyDescent="0.35">
      <c r="A3" s="555"/>
      <c r="B3" s="555"/>
      <c r="C3" s="555"/>
      <c r="D3" s="555"/>
      <c r="E3" s="555"/>
      <c r="F3" s="555"/>
      <c r="G3" s="555"/>
      <c r="H3" s="555"/>
      <c r="I3" s="555"/>
      <c r="J3" s="555"/>
      <c r="K3" s="555"/>
      <c r="L3" s="555"/>
      <c r="M3" s="555"/>
      <c r="N3" s="555"/>
      <c r="O3" s="555"/>
      <c r="P3" s="555"/>
      <c r="Q3" s="555"/>
      <c r="R3" s="555"/>
      <c r="S3" s="555"/>
      <c r="T3" s="555"/>
      <c r="U3" s="555"/>
      <c r="V3" s="555"/>
      <c r="W3" s="555"/>
      <c r="X3" s="555"/>
      <c r="Y3" s="555"/>
    </row>
    <row r="4" spans="1:25" ht="15" customHeight="1" x14ac:dyDescent="0.35">
      <c r="A4" s="555"/>
      <c r="B4" s="555"/>
      <c r="C4" s="555"/>
      <c r="D4" s="555"/>
      <c r="E4" s="555"/>
      <c r="F4" s="555"/>
      <c r="G4" s="555"/>
      <c r="H4" s="555"/>
      <c r="I4" s="555"/>
      <c r="J4" s="555"/>
      <c r="K4" s="555"/>
      <c r="L4" s="555"/>
      <c r="M4" s="555"/>
      <c r="N4" s="555"/>
      <c r="O4" s="555"/>
      <c r="P4" s="555"/>
      <c r="Q4" s="555"/>
      <c r="R4" s="555"/>
      <c r="S4" s="555"/>
      <c r="T4" s="555"/>
      <c r="U4" s="555"/>
      <c r="V4" s="555"/>
      <c r="W4" s="555"/>
      <c r="X4" s="555"/>
      <c r="Y4" s="555"/>
    </row>
    <row r="5" spans="1:25" ht="15" customHeight="1" x14ac:dyDescent="0.35">
      <c r="A5" s="555"/>
      <c r="B5" s="555"/>
      <c r="C5" s="555"/>
      <c r="D5" s="555"/>
      <c r="E5" s="555"/>
      <c r="F5" s="555"/>
      <c r="G5" s="555"/>
      <c r="H5" s="555"/>
      <c r="I5" s="555"/>
      <c r="J5" s="555"/>
      <c r="K5" s="555"/>
      <c r="L5" s="555"/>
      <c r="M5" s="555"/>
      <c r="N5" s="555"/>
      <c r="O5" s="555"/>
      <c r="P5" s="555"/>
      <c r="Q5" s="555"/>
      <c r="R5" s="555"/>
      <c r="S5" s="555"/>
      <c r="T5" s="555"/>
      <c r="U5" s="555"/>
      <c r="V5" s="555"/>
      <c r="W5" s="555"/>
      <c r="X5" s="555"/>
      <c r="Y5" s="555"/>
    </row>
    <row r="6" spans="1:25" ht="15" customHeight="1" x14ac:dyDescent="0.35">
      <c r="A6" s="555"/>
      <c r="B6" s="555"/>
      <c r="C6" s="555"/>
      <c r="D6" s="555"/>
      <c r="E6" s="555"/>
      <c r="F6" s="555"/>
      <c r="G6" s="555"/>
      <c r="H6" s="555"/>
      <c r="I6" s="555"/>
      <c r="J6" s="555"/>
      <c r="K6" s="555"/>
      <c r="L6" s="555"/>
      <c r="M6" s="555"/>
      <c r="N6" s="555"/>
      <c r="O6" s="555"/>
      <c r="P6" s="555"/>
      <c r="Q6" s="555"/>
      <c r="R6" s="555"/>
      <c r="S6" s="555"/>
      <c r="T6" s="555"/>
      <c r="U6" s="555"/>
      <c r="V6" s="555"/>
      <c r="W6" s="555"/>
      <c r="X6" s="555"/>
      <c r="Y6" s="555"/>
    </row>
    <row r="7" spans="1:25" ht="15" customHeight="1" x14ac:dyDescent="0.35">
      <c r="A7" s="555"/>
      <c r="B7" s="555"/>
      <c r="C7" s="555"/>
      <c r="D7" s="555"/>
      <c r="E7" s="555"/>
      <c r="F7" s="555"/>
      <c r="G7" s="555"/>
      <c r="H7" s="555"/>
      <c r="I7" s="555"/>
      <c r="J7" s="555"/>
      <c r="K7" s="555"/>
      <c r="L7" s="555"/>
      <c r="M7" s="555"/>
      <c r="N7" s="555"/>
      <c r="O7" s="555"/>
      <c r="P7" s="555"/>
      <c r="Q7" s="555"/>
      <c r="R7" s="555"/>
      <c r="S7" s="555"/>
      <c r="T7" s="555"/>
      <c r="U7" s="555"/>
      <c r="V7" s="555"/>
      <c r="W7" s="555"/>
      <c r="X7" s="555"/>
      <c r="Y7" s="555"/>
    </row>
    <row r="8" spans="1:25" ht="15" customHeight="1" x14ac:dyDescent="0.35">
      <c r="A8" s="555"/>
      <c r="B8" s="555"/>
      <c r="C8" s="555"/>
      <c r="D8" s="555"/>
      <c r="E8" s="555"/>
      <c r="F8" s="555"/>
      <c r="G8" s="555"/>
      <c r="H8" s="555"/>
      <c r="I8" s="555"/>
      <c r="J8" s="555"/>
      <c r="K8" s="555"/>
      <c r="L8" s="555"/>
      <c r="M8" s="555"/>
      <c r="N8" s="555"/>
      <c r="O8" s="555"/>
      <c r="P8" s="555"/>
      <c r="Q8" s="555"/>
      <c r="R8" s="555"/>
      <c r="S8" s="555"/>
      <c r="T8" s="555"/>
      <c r="U8" s="555"/>
      <c r="V8" s="555"/>
      <c r="W8" s="555"/>
      <c r="X8" s="555"/>
      <c r="Y8" s="555"/>
    </row>
    <row r="9" spans="1:25" ht="15" customHeight="1" x14ac:dyDescent="0.35">
      <c r="A9" s="555"/>
      <c r="B9" s="555"/>
      <c r="C9" s="555"/>
      <c r="D9" s="555"/>
      <c r="E9" s="555"/>
      <c r="F9" s="555"/>
      <c r="G9" s="555"/>
      <c r="H9" s="555"/>
      <c r="I9" s="555"/>
      <c r="J9" s="555"/>
      <c r="K9" s="555"/>
      <c r="L9" s="555"/>
      <c r="M9" s="555"/>
      <c r="N9" s="555"/>
      <c r="O9" s="555"/>
      <c r="P9" s="555"/>
      <c r="Q9" s="555"/>
      <c r="R9" s="555"/>
      <c r="S9" s="555"/>
      <c r="T9" s="555"/>
      <c r="U9" s="555"/>
      <c r="V9" s="555"/>
      <c r="W9" s="555"/>
      <c r="X9" s="555"/>
      <c r="Y9" s="555"/>
    </row>
    <row r="10" spans="1:25" ht="15" customHeight="1" x14ac:dyDescent="0.35">
      <c r="A10" s="555"/>
      <c r="B10" s="555"/>
      <c r="C10" s="555"/>
      <c r="D10" s="555"/>
      <c r="E10" s="555"/>
      <c r="F10" s="555"/>
      <c r="G10" s="555"/>
      <c r="H10" s="555"/>
      <c r="I10" s="555"/>
      <c r="J10" s="555"/>
      <c r="K10" s="555"/>
      <c r="L10" s="555"/>
      <c r="M10" s="555"/>
      <c r="N10" s="555"/>
      <c r="O10" s="555"/>
      <c r="P10" s="555"/>
      <c r="Q10" s="555"/>
      <c r="R10" s="555"/>
      <c r="S10" s="555"/>
      <c r="T10" s="555"/>
      <c r="U10" s="555"/>
      <c r="V10" s="555"/>
      <c r="W10" s="555"/>
      <c r="X10" s="555"/>
      <c r="Y10" s="555"/>
    </row>
    <row r="11" spans="1:25" ht="15" customHeight="1" x14ac:dyDescent="0.35">
      <c r="A11" s="555"/>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5"/>
    </row>
    <row r="12" spans="1:25" ht="15" customHeight="1" x14ac:dyDescent="0.35">
      <c r="A12" s="555"/>
      <c r="B12" s="555"/>
      <c r="C12" s="555"/>
      <c r="D12" s="555"/>
      <c r="E12" s="555"/>
      <c r="F12" s="555"/>
      <c r="G12" s="555"/>
      <c r="H12" s="555"/>
      <c r="I12" s="555"/>
      <c r="J12" s="555"/>
      <c r="K12" s="555"/>
      <c r="L12" s="555"/>
      <c r="M12" s="555"/>
      <c r="N12" s="555"/>
      <c r="O12" s="555"/>
      <c r="P12" s="555"/>
      <c r="Q12" s="555"/>
      <c r="R12" s="555"/>
      <c r="S12" s="555"/>
      <c r="T12" s="555"/>
      <c r="U12" s="555"/>
      <c r="V12" s="555"/>
      <c r="W12" s="555"/>
      <c r="X12" s="555"/>
      <c r="Y12" s="555"/>
    </row>
    <row r="13" spans="1:25" ht="15" customHeight="1" x14ac:dyDescent="0.35">
      <c r="A13" s="555"/>
      <c r="B13" s="555"/>
      <c r="C13" s="555"/>
      <c r="D13" s="555"/>
      <c r="E13" s="555"/>
      <c r="F13" s="555"/>
      <c r="G13" s="555"/>
      <c r="H13" s="555"/>
      <c r="I13" s="555"/>
      <c r="J13" s="555"/>
      <c r="K13" s="555"/>
      <c r="L13" s="555"/>
      <c r="M13" s="555"/>
      <c r="N13" s="555"/>
      <c r="O13" s="555"/>
      <c r="P13" s="555"/>
      <c r="Q13" s="555"/>
      <c r="R13" s="555"/>
      <c r="S13" s="555"/>
      <c r="T13" s="555"/>
      <c r="U13" s="555"/>
      <c r="V13" s="555"/>
      <c r="W13" s="555"/>
      <c r="X13" s="555"/>
      <c r="Y13" s="555"/>
    </row>
    <row r="14" spans="1:25" ht="15" customHeight="1" x14ac:dyDescent="0.35">
      <c r="A14" s="555"/>
      <c r="B14" s="555"/>
      <c r="C14" s="555"/>
      <c r="D14" s="555"/>
      <c r="E14" s="555"/>
      <c r="F14" s="555"/>
      <c r="G14" s="555"/>
      <c r="H14" s="555"/>
      <c r="I14" s="555"/>
      <c r="J14" s="555"/>
      <c r="K14" s="555"/>
      <c r="L14" s="555"/>
      <c r="M14" s="555"/>
      <c r="N14" s="555"/>
      <c r="O14" s="555"/>
      <c r="P14" s="555"/>
      <c r="Q14" s="555"/>
      <c r="R14" s="555"/>
      <c r="S14" s="555"/>
      <c r="T14" s="555"/>
      <c r="U14" s="555"/>
      <c r="V14" s="555"/>
      <c r="W14" s="555"/>
      <c r="X14" s="555"/>
      <c r="Y14" s="555"/>
    </row>
    <row r="15" spans="1:25" ht="15" customHeight="1" x14ac:dyDescent="0.35">
      <c r="A15" s="555"/>
      <c r="B15" s="555"/>
      <c r="C15" s="555"/>
      <c r="D15" s="555"/>
      <c r="E15" s="555"/>
      <c r="F15" s="555"/>
      <c r="G15" s="555"/>
      <c r="H15" s="555"/>
      <c r="I15" s="555"/>
      <c r="J15" s="555"/>
      <c r="K15" s="555"/>
      <c r="L15" s="555"/>
      <c r="M15" s="555"/>
      <c r="N15" s="555"/>
      <c r="O15" s="555"/>
      <c r="P15" s="555"/>
      <c r="Q15" s="555"/>
      <c r="R15" s="555"/>
      <c r="S15" s="555"/>
      <c r="T15" s="555"/>
      <c r="U15" s="555"/>
      <c r="V15" s="555"/>
      <c r="W15" s="555"/>
      <c r="X15" s="555"/>
      <c r="Y15" s="555"/>
    </row>
    <row r="16" spans="1:25" ht="15" customHeight="1" x14ac:dyDescent="0.35">
      <c r="A16" s="555"/>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row>
    <row r="17" spans="1:25" ht="15" customHeight="1" x14ac:dyDescent="0.35">
      <c r="A17" s="555"/>
      <c r="B17" s="555"/>
      <c r="C17" s="555"/>
      <c r="D17" s="555"/>
      <c r="E17" s="555"/>
      <c r="F17" s="555"/>
      <c r="G17" s="555"/>
      <c r="H17" s="555"/>
      <c r="I17" s="555"/>
      <c r="J17" s="555"/>
      <c r="K17" s="555"/>
      <c r="L17" s="555"/>
      <c r="M17" s="555"/>
      <c r="N17" s="555"/>
      <c r="O17" s="555"/>
      <c r="P17" s="555"/>
      <c r="Q17" s="555"/>
      <c r="R17" s="555"/>
      <c r="S17" s="555"/>
      <c r="T17" s="555"/>
      <c r="U17" s="555"/>
      <c r="V17" s="555"/>
      <c r="W17" s="555"/>
      <c r="X17" s="555"/>
      <c r="Y17" s="555"/>
    </row>
    <row r="18" spans="1:25" ht="15" customHeight="1" x14ac:dyDescent="0.35">
      <c r="A18" s="555"/>
      <c r="B18" s="555"/>
      <c r="C18" s="555"/>
      <c r="D18" s="555"/>
      <c r="E18" s="555"/>
      <c r="F18" s="555"/>
      <c r="G18" s="555"/>
      <c r="H18" s="555"/>
      <c r="I18" s="555"/>
      <c r="J18" s="555"/>
      <c r="K18" s="555"/>
      <c r="L18" s="555"/>
      <c r="M18" s="555"/>
      <c r="N18" s="555"/>
      <c r="O18" s="555"/>
      <c r="P18" s="555"/>
      <c r="Q18" s="555"/>
      <c r="R18" s="555"/>
      <c r="S18" s="555"/>
      <c r="T18" s="555"/>
      <c r="U18" s="555"/>
      <c r="V18" s="555"/>
      <c r="W18" s="555"/>
      <c r="X18" s="555"/>
      <c r="Y18" s="555"/>
    </row>
    <row r="19" spans="1:25" ht="15" customHeight="1" x14ac:dyDescent="0.35">
      <c r="A19" s="555"/>
      <c r="B19" s="555"/>
      <c r="C19" s="555"/>
      <c r="D19" s="555"/>
      <c r="E19" s="555"/>
      <c r="F19" s="555"/>
      <c r="G19" s="555"/>
      <c r="H19" s="555"/>
      <c r="I19" s="555"/>
      <c r="J19" s="555"/>
      <c r="K19" s="555"/>
      <c r="L19" s="555"/>
      <c r="M19" s="555"/>
      <c r="N19" s="555"/>
      <c r="O19" s="555"/>
      <c r="P19" s="555"/>
      <c r="Q19" s="555"/>
      <c r="R19" s="555"/>
      <c r="S19" s="555"/>
      <c r="T19" s="555"/>
      <c r="U19" s="555"/>
      <c r="V19" s="555"/>
      <c r="W19" s="555"/>
      <c r="X19" s="555"/>
      <c r="Y19" s="555"/>
    </row>
    <row r="20" spans="1:25" ht="15" customHeight="1" x14ac:dyDescent="0.35">
      <c r="A20" s="555"/>
      <c r="B20" s="555"/>
      <c r="C20" s="555"/>
      <c r="D20" s="555"/>
      <c r="E20" s="555"/>
      <c r="F20" s="555"/>
      <c r="G20" s="555"/>
      <c r="H20" s="555"/>
      <c r="I20" s="555"/>
      <c r="J20" s="555"/>
      <c r="K20" s="555"/>
      <c r="L20" s="555"/>
      <c r="M20" s="555"/>
      <c r="N20" s="555"/>
      <c r="O20" s="555"/>
      <c r="P20" s="555"/>
      <c r="Q20" s="555"/>
      <c r="R20" s="555"/>
      <c r="S20" s="555"/>
      <c r="T20" s="555"/>
      <c r="U20" s="555"/>
      <c r="V20" s="555"/>
      <c r="W20" s="555"/>
      <c r="X20" s="555"/>
      <c r="Y20" s="555"/>
    </row>
    <row r="21" spans="1:25" ht="15" customHeight="1" x14ac:dyDescent="0.35">
      <c r="A21" s="555"/>
      <c r="B21" s="555"/>
      <c r="C21" s="555"/>
      <c r="D21" s="555"/>
      <c r="E21" s="555"/>
      <c r="F21" s="555"/>
      <c r="G21" s="555"/>
      <c r="H21" s="555"/>
      <c r="I21" s="555"/>
      <c r="J21" s="555"/>
      <c r="K21" s="555"/>
      <c r="L21" s="555"/>
      <c r="M21" s="555"/>
      <c r="N21" s="555"/>
      <c r="O21" s="555"/>
      <c r="P21" s="555"/>
      <c r="Q21" s="555"/>
      <c r="R21" s="555"/>
      <c r="S21" s="555"/>
      <c r="T21" s="555"/>
      <c r="U21" s="555"/>
      <c r="V21" s="555"/>
      <c r="W21" s="555"/>
      <c r="X21" s="555"/>
      <c r="Y21" s="555"/>
    </row>
    <row r="22" spans="1:25" ht="15" customHeight="1" x14ac:dyDescent="0.35">
      <c r="A22" s="555"/>
      <c r="B22" s="555"/>
      <c r="C22" s="555"/>
      <c r="D22" s="555"/>
      <c r="E22" s="555"/>
      <c r="F22" s="555"/>
      <c r="G22" s="555"/>
      <c r="H22" s="555"/>
      <c r="I22" s="555"/>
      <c r="J22" s="555"/>
      <c r="K22" s="555"/>
      <c r="L22" s="555"/>
      <c r="M22" s="555"/>
      <c r="N22" s="555"/>
      <c r="O22" s="555"/>
      <c r="P22" s="555"/>
      <c r="Q22" s="555"/>
      <c r="R22" s="555"/>
      <c r="S22" s="555"/>
      <c r="T22" s="555"/>
      <c r="U22" s="555"/>
      <c r="V22" s="555"/>
      <c r="W22" s="555"/>
      <c r="X22" s="555"/>
      <c r="Y22" s="555"/>
    </row>
    <row r="23" spans="1:25" ht="15" customHeight="1" x14ac:dyDescent="0.35">
      <c r="A23" s="555"/>
      <c r="B23" s="555"/>
      <c r="C23" s="555"/>
      <c r="D23" s="555"/>
      <c r="E23" s="555"/>
      <c r="F23" s="555"/>
      <c r="G23" s="555"/>
      <c r="H23" s="555"/>
      <c r="I23" s="555"/>
      <c r="J23" s="555"/>
      <c r="K23" s="555"/>
      <c r="L23" s="555"/>
      <c r="M23" s="555"/>
      <c r="N23" s="555"/>
      <c r="O23" s="555"/>
      <c r="P23" s="555"/>
      <c r="Q23" s="555"/>
      <c r="R23" s="555"/>
      <c r="S23" s="555"/>
      <c r="T23" s="555"/>
      <c r="U23" s="555"/>
      <c r="V23" s="555"/>
      <c r="W23" s="555"/>
      <c r="X23" s="555"/>
      <c r="Y23" s="555"/>
    </row>
    <row r="24" spans="1:25" ht="15" customHeight="1" x14ac:dyDescent="0.35">
      <c r="A24" s="555"/>
      <c r="B24" s="555"/>
      <c r="C24" s="555"/>
      <c r="D24" s="555"/>
      <c r="E24" s="555"/>
      <c r="F24" s="555"/>
      <c r="G24" s="555"/>
      <c r="H24" s="555"/>
      <c r="I24" s="555"/>
      <c r="J24" s="555"/>
      <c r="K24" s="555"/>
      <c r="L24" s="555"/>
      <c r="M24" s="555"/>
      <c r="N24" s="555"/>
      <c r="O24" s="555"/>
      <c r="P24" s="555"/>
      <c r="Q24" s="555"/>
      <c r="R24" s="555"/>
      <c r="S24" s="555"/>
      <c r="T24" s="555"/>
      <c r="U24" s="555"/>
      <c r="V24" s="555"/>
      <c r="W24" s="555"/>
      <c r="X24" s="555"/>
      <c r="Y24" s="555"/>
    </row>
    <row r="25" spans="1:25" ht="15" customHeight="1" x14ac:dyDescent="0.35">
      <c r="A25" s="555"/>
      <c r="B25" s="555"/>
      <c r="C25" s="555"/>
      <c r="D25" s="555"/>
      <c r="E25" s="555"/>
      <c r="F25" s="555"/>
      <c r="G25" s="555"/>
      <c r="H25" s="555"/>
      <c r="I25" s="555"/>
      <c r="J25" s="555"/>
      <c r="K25" s="555"/>
      <c r="L25" s="555"/>
      <c r="M25" s="555"/>
      <c r="N25" s="555"/>
      <c r="O25" s="555"/>
      <c r="P25" s="555"/>
      <c r="Q25" s="555"/>
      <c r="R25" s="555"/>
      <c r="S25" s="555"/>
      <c r="T25" s="555"/>
      <c r="U25" s="555"/>
      <c r="V25" s="555"/>
      <c r="W25" s="555"/>
      <c r="X25" s="555"/>
      <c r="Y25" s="555"/>
    </row>
    <row r="26" spans="1:25" ht="15" customHeight="1" x14ac:dyDescent="0.35">
      <c r="A26" s="555"/>
      <c r="B26" s="555"/>
      <c r="C26" s="555"/>
      <c r="D26" s="555"/>
      <c r="E26" s="555"/>
      <c r="F26" s="555"/>
      <c r="G26" s="555"/>
      <c r="H26" s="555"/>
      <c r="I26" s="555"/>
      <c r="J26" s="555"/>
      <c r="K26" s="555"/>
      <c r="L26" s="555"/>
      <c r="M26" s="555"/>
      <c r="N26" s="555"/>
      <c r="O26" s="555"/>
      <c r="P26" s="555"/>
      <c r="Q26" s="555"/>
      <c r="R26" s="555"/>
      <c r="S26" s="555"/>
      <c r="T26" s="555"/>
      <c r="U26" s="555"/>
      <c r="V26" s="555"/>
      <c r="W26" s="555"/>
      <c r="X26" s="555"/>
      <c r="Y26" s="555"/>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7" right="0.7" top="0.75" bottom="0.75" header="0.3" footer="0.3"/>
      <pageSetup orientation="portrait" r:id="rId1"/>
    </customSheetView>
  </customSheetViews>
  <mergeCells count="1">
    <mergeCell ref="A2:Y26"/>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77"/>
  <sheetViews>
    <sheetView showGridLines="0" topLeftCell="A40" zoomScaleNormal="100" workbookViewId="0">
      <selection activeCell="Z34" sqref="Z34"/>
    </sheetView>
  </sheetViews>
  <sheetFormatPr defaultColWidth="9.1796875" defaultRowHeight="12.5" x14ac:dyDescent="0.25"/>
  <cols>
    <col min="1" max="1" width="3.1796875" style="33" customWidth="1"/>
    <col min="2" max="8" width="3.81640625" style="33" customWidth="1"/>
    <col min="9" max="9" width="1.81640625" style="33" customWidth="1"/>
    <col min="10" max="10" width="8.453125" style="34" bestFit="1" customWidth="1"/>
    <col min="11" max="11" width="32" style="33" bestFit="1" customWidth="1"/>
    <col min="12" max="12" width="4.81640625" style="33" customWidth="1"/>
    <col min="13" max="19" width="3.81640625" style="33" customWidth="1"/>
    <col min="20" max="20" width="1.81640625" style="33" customWidth="1"/>
    <col min="21" max="21" width="4.453125" style="33" customWidth="1"/>
    <col min="22" max="22" width="30.54296875" style="33" bestFit="1" customWidth="1"/>
    <col min="23" max="23" width="2.81640625" style="33" customWidth="1"/>
    <col min="24" max="24" width="3.1796875" style="33" customWidth="1"/>
    <col min="25" max="25" width="7.81640625" style="33" customWidth="1"/>
    <col min="26" max="16384" width="9.1796875" style="33"/>
  </cols>
  <sheetData>
    <row r="1" spans="1:28" ht="18" x14ac:dyDescent="0.4">
      <c r="A1" s="556" t="s">
        <v>196</v>
      </c>
      <c r="B1" s="556"/>
      <c r="C1" s="556"/>
      <c r="D1" s="556"/>
      <c r="E1" s="556"/>
      <c r="F1" s="556"/>
      <c r="G1" s="556"/>
      <c r="H1" s="556"/>
      <c r="I1" s="556"/>
      <c r="J1" s="556"/>
      <c r="K1" s="556"/>
      <c r="L1" s="82"/>
      <c r="M1" s="82"/>
      <c r="N1" s="82"/>
      <c r="O1" s="82"/>
      <c r="P1" s="82"/>
      <c r="Q1" s="82"/>
      <c r="R1" s="82"/>
      <c r="S1" s="82"/>
      <c r="T1" s="82"/>
      <c r="U1" s="82"/>
      <c r="V1" s="82"/>
      <c r="W1" s="83"/>
      <c r="X1" s="84"/>
      <c r="Y1" s="85"/>
      <c r="Z1" s="84"/>
      <c r="AA1" s="84"/>
    </row>
    <row r="2" spans="1:28" x14ac:dyDescent="0.25">
      <c r="A2" s="557" t="s">
        <v>87</v>
      </c>
      <c r="B2" s="557"/>
      <c r="C2" s="557"/>
      <c r="D2" s="557"/>
      <c r="E2" s="557"/>
      <c r="F2" s="557"/>
      <c r="G2" s="557"/>
      <c r="H2" s="557"/>
      <c r="I2" s="557"/>
      <c r="J2" s="557"/>
      <c r="K2" s="557"/>
      <c r="L2" s="86"/>
      <c r="M2" s="35"/>
      <c r="N2" s="35"/>
      <c r="O2" s="35"/>
      <c r="P2" s="35"/>
      <c r="Q2" s="35"/>
      <c r="R2" s="35"/>
      <c r="S2" s="35"/>
      <c r="T2" s="35"/>
      <c r="U2" s="86"/>
      <c r="V2" s="87" t="s">
        <v>88</v>
      </c>
      <c r="W2" s="83"/>
      <c r="X2" s="84"/>
      <c r="Y2" s="88"/>
      <c r="Z2" s="84"/>
      <c r="AA2" s="84"/>
    </row>
    <row r="3" spans="1:28" x14ac:dyDescent="0.25">
      <c r="A3" s="86"/>
      <c r="B3" s="86"/>
      <c r="C3" s="86"/>
      <c r="D3" s="89"/>
      <c r="E3" s="89"/>
      <c r="F3" s="86"/>
      <c r="G3" s="86"/>
      <c r="H3" s="86"/>
      <c r="I3" s="90"/>
      <c r="J3" s="91"/>
      <c r="K3" s="86"/>
      <c r="L3" s="86"/>
      <c r="M3" s="86"/>
      <c r="N3" s="86"/>
      <c r="O3" s="89"/>
      <c r="P3" s="89"/>
      <c r="Q3" s="86"/>
      <c r="R3" s="86"/>
      <c r="S3" s="86"/>
      <c r="T3" s="90"/>
      <c r="U3" s="36"/>
      <c r="V3" s="86"/>
      <c r="W3" s="83"/>
      <c r="X3" s="84"/>
      <c r="Y3" s="85"/>
      <c r="Z3" s="84"/>
      <c r="AA3" s="84"/>
    </row>
    <row r="4" spans="1:28" x14ac:dyDescent="0.25">
      <c r="A4" s="86"/>
      <c r="B4" s="86"/>
      <c r="C4" s="86"/>
      <c r="D4" s="558" t="s">
        <v>89</v>
      </c>
      <c r="E4" s="559"/>
      <c r="F4" s="560">
        <v>2020</v>
      </c>
      <c r="G4" s="561"/>
      <c r="H4" s="562"/>
      <c r="I4" s="86"/>
      <c r="J4" s="91"/>
      <c r="K4" s="558" t="s">
        <v>90</v>
      </c>
      <c r="L4" s="559"/>
      <c r="M4" s="560">
        <v>1</v>
      </c>
      <c r="N4" s="562"/>
      <c r="O4" s="569"/>
      <c r="P4" s="570"/>
      <c r="Q4" s="570"/>
      <c r="R4" s="570"/>
      <c r="S4" s="570"/>
      <c r="T4" s="86"/>
      <c r="U4" s="86"/>
      <c r="V4" s="86"/>
      <c r="W4" s="83"/>
      <c r="X4" s="84"/>
      <c r="Y4" s="88"/>
      <c r="Z4" s="84"/>
      <c r="AA4" s="84"/>
    </row>
    <row r="5" spans="1:28" x14ac:dyDescent="0.25">
      <c r="A5" s="86"/>
      <c r="B5" s="86"/>
      <c r="C5" s="86"/>
      <c r="D5" s="86"/>
      <c r="E5" s="86"/>
      <c r="F5" s="86"/>
      <c r="G5" s="86"/>
      <c r="H5" s="86"/>
      <c r="I5" s="86"/>
      <c r="J5" s="91"/>
      <c r="K5" s="86"/>
      <c r="L5" s="86"/>
      <c r="M5" s="86"/>
      <c r="N5" s="86"/>
      <c r="O5" s="86"/>
      <c r="P5" s="86"/>
      <c r="Q5" s="86"/>
      <c r="R5" s="86"/>
      <c r="S5" s="86"/>
      <c r="T5" s="86"/>
      <c r="U5" s="86"/>
      <c r="V5" s="86"/>
      <c r="W5" s="83"/>
      <c r="X5" s="84"/>
      <c r="Y5" s="92"/>
      <c r="Z5" s="84"/>
      <c r="AA5" s="84"/>
    </row>
    <row r="6" spans="1:28" x14ac:dyDescent="0.25">
      <c r="A6" s="84"/>
      <c r="B6" s="84"/>
      <c r="C6" s="84"/>
      <c r="D6" s="84"/>
      <c r="E6" s="84"/>
      <c r="F6" s="84"/>
      <c r="G6" s="84"/>
      <c r="H6" s="84"/>
      <c r="I6" s="84"/>
      <c r="J6" s="85"/>
      <c r="K6" s="84"/>
      <c r="L6" s="84"/>
      <c r="M6" s="84"/>
      <c r="N6" s="84"/>
      <c r="O6" s="84"/>
      <c r="P6" s="84"/>
      <c r="Q6" s="84"/>
      <c r="R6" s="84"/>
      <c r="S6" s="84"/>
      <c r="T6" s="84"/>
      <c r="U6" s="84"/>
      <c r="V6" s="84"/>
      <c r="W6" s="84"/>
      <c r="X6" s="84"/>
      <c r="Y6" s="93"/>
      <c r="Z6" s="84"/>
      <c r="AA6" s="84"/>
    </row>
    <row r="7" spans="1:28" s="37" customFormat="1" ht="18" customHeight="1" x14ac:dyDescent="0.25">
      <c r="A7" s="94"/>
      <c r="B7" s="571" t="s">
        <v>91</v>
      </c>
      <c r="C7" s="571"/>
      <c r="D7" s="571"/>
      <c r="E7" s="571"/>
      <c r="F7" s="571"/>
      <c r="G7" s="571"/>
      <c r="H7" s="571"/>
      <c r="I7" s="571"/>
      <c r="J7" s="571"/>
      <c r="K7" s="571"/>
      <c r="L7" s="571"/>
      <c r="M7" s="571"/>
      <c r="N7" s="571"/>
      <c r="O7" s="571"/>
      <c r="P7" s="571"/>
      <c r="Q7" s="571"/>
      <c r="R7" s="571"/>
      <c r="S7" s="571"/>
      <c r="T7" s="571"/>
      <c r="U7" s="571"/>
      <c r="V7" s="571"/>
      <c r="W7" s="94"/>
      <c r="X7" s="94"/>
      <c r="Y7" s="563"/>
      <c r="Z7" s="94"/>
      <c r="AA7" s="94"/>
    </row>
    <row r="8" spans="1:28" s="38" customFormat="1" ht="6" customHeight="1" x14ac:dyDescent="0.2">
      <c r="A8" s="95"/>
      <c r="B8" s="96"/>
      <c r="C8" s="96"/>
      <c r="D8" s="96"/>
      <c r="E8" s="96"/>
      <c r="F8" s="96"/>
      <c r="G8" s="96"/>
      <c r="H8" s="96"/>
      <c r="I8" s="96"/>
      <c r="J8" s="97"/>
      <c r="K8" s="96"/>
      <c r="L8" s="98"/>
      <c r="M8" s="96"/>
      <c r="N8" s="96"/>
      <c r="O8" s="96"/>
      <c r="P8" s="96"/>
      <c r="Q8" s="96"/>
      <c r="R8" s="96"/>
      <c r="S8" s="96"/>
      <c r="T8" s="96"/>
      <c r="U8" s="96"/>
      <c r="V8" s="96"/>
      <c r="W8" s="95"/>
      <c r="X8" s="95"/>
      <c r="Y8" s="563"/>
      <c r="Z8" s="95"/>
      <c r="AA8" s="95"/>
    </row>
    <row r="9" spans="1:28" s="40" customFormat="1" ht="13" x14ac:dyDescent="0.4">
      <c r="A9" s="99"/>
      <c r="B9" s="564">
        <f>DATE(year,7,1)</f>
        <v>44013</v>
      </c>
      <c r="C9" s="565"/>
      <c r="D9" s="565"/>
      <c r="E9" s="565"/>
      <c r="F9" s="565"/>
      <c r="G9" s="565"/>
      <c r="H9" s="565"/>
      <c r="I9" s="100"/>
      <c r="J9" s="566" t="s">
        <v>92</v>
      </c>
      <c r="K9" s="566"/>
      <c r="L9" s="101"/>
      <c r="M9" s="564">
        <f>DATE(year+1,1,1)</f>
        <v>44197</v>
      </c>
      <c r="N9" s="565"/>
      <c r="O9" s="565"/>
      <c r="P9" s="565"/>
      <c r="Q9" s="565"/>
      <c r="R9" s="565"/>
      <c r="S9" s="565"/>
      <c r="T9" s="101"/>
      <c r="U9" s="566" t="s">
        <v>93</v>
      </c>
      <c r="V9" s="566"/>
      <c r="W9" s="99"/>
      <c r="X9" s="99"/>
      <c r="Y9" s="563"/>
      <c r="Z9" s="102"/>
      <c r="AA9" s="102"/>
      <c r="AB9" s="42"/>
    </row>
    <row r="10" spans="1:28" s="39" customFormat="1" ht="13" customHeight="1" x14ac:dyDescent="0.25">
      <c r="A10" s="98"/>
      <c r="B10" s="103" t="str">
        <f>IF(startday=1,INDEX(weekDayNames,1),INDEX(weekDayNames,2))</f>
        <v>Su</v>
      </c>
      <c r="C10" s="104" t="str">
        <f>IF(startday=1,INDEX(weekDayNames,2),INDEX(weekDayNames,3))</f>
        <v>M</v>
      </c>
      <c r="D10" s="104" t="str">
        <f>IF(startday=1,INDEX(weekDayNames,3),INDEX(weekDayNames,4))</f>
        <v>Tu</v>
      </c>
      <c r="E10" s="104" t="str">
        <f>IF(startday=1,INDEX(weekDayNames,4),INDEX(weekDayNames,5))</f>
        <v>W</v>
      </c>
      <c r="F10" s="104" t="str">
        <f>IF(startday=1,INDEX(weekDayNames,5),INDEX(weekDayNames,6))</f>
        <v>Th</v>
      </c>
      <c r="G10" s="104" t="str">
        <f>IF(startday=1,INDEX(weekDayNames,6),INDEX(weekDayNames,7))</f>
        <v>F</v>
      </c>
      <c r="H10" s="103" t="str">
        <f>IF(startday=1,INDEX(weekDayNames,7),INDEX(weekDayNames,1))</f>
        <v>Sa</v>
      </c>
      <c r="I10" s="101"/>
      <c r="J10" s="567" t="s">
        <v>94</v>
      </c>
      <c r="K10" s="567"/>
      <c r="L10" s="101"/>
      <c r="M10" s="103" t="str">
        <f>IF(startday=1,INDEX(weekDayNames,1),INDEX(weekDayNames,2))</f>
        <v>Su</v>
      </c>
      <c r="N10" s="104" t="str">
        <f>IF(startday=1,INDEX(weekDayNames,2),INDEX(weekDayNames,3))</f>
        <v>M</v>
      </c>
      <c r="O10" s="104" t="str">
        <f>IF(startday=1,INDEX(weekDayNames,3),INDEX(weekDayNames,4))</f>
        <v>Tu</v>
      </c>
      <c r="P10" s="104" t="str">
        <f>IF(startday=1,INDEX(weekDayNames,4),INDEX(weekDayNames,5))</f>
        <v>W</v>
      </c>
      <c r="Q10" s="104" t="str">
        <f>IF(startday=1,INDEX(weekDayNames,5),INDEX(weekDayNames,6))</f>
        <v>Th</v>
      </c>
      <c r="R10" s="104" t="str">
        <f>IF(startday=1,INDEX(weekDayNames,6),INDEX(weekDayNames,7))</f>
        <v>F</v>
      </c>
      <c r="S10" s="103" t="str">
        <f>IF(startday=1,INDEX(weekDayNames,7),INDEX(weekDayNames,1))</f>
        <v>Sa</v>
      </c>
      <c r="T10" s="101"/>
      <c r="U10" s="105">
        <v>8</v>
      </c>
      <c r="V10" s="106" t="s">
        <v>143</v>
      </c>
      <c r="W10" s="98"/>
      <c r="X10" s="98"/>
      <c r="Y10" s="563"/>
      <c r="Z10" s="98"/>
      <c r="AA10" s="98"/>
    </row>
    <row r="11" spans="1:28" s="39" customFormat="1" ht="13" customHeight="1" x14ac:dyDescent="0.3">
      <c r="A11" s="98"/>
      <c r="B11" s="107" t="str">
        <f t="array" ref="B11:H16">IF(MONTH(B9)&lt;&gt;MONTH(DATE(YEAR(B9),MONTH(B9),1)-WEEKDAY(DATE(YEAR(B9),MONTH(B9),1),startday)+(WeekNo-1)*7+WeekDay),"",DATE(YEAR(B9),MONTH(B9),1)-WEEKDAY(DATE(YEAR(B9),MONTH(B9),1),startday)+(WeekNo-1)*7+WeekDay)</f>
        <v/>
      </c>
      <c r="C11" s="108" t="str">
        <v/>
      </c>
      <c r="D11" s="109" t="str">
        <v/>
      </c>
      <c r="E11" s="110">
        <v>44013</v>
      </c>
      <c r="F11" s="110">
        <v>44014</v>
      </c>
      <c r="G11" s="110">
        <v>44015</v>
      </c>
      <c r="H11" s="107">
        <v>44016</v>
      </c>
      <c r="I11" s="101"/>
      <c r="J11" s="568" t="s">
        <v>144</v>
      </c>
      <c r="K11" s="568"/>
      <c r="L11" s="101"/>
      <c r="M11" s="107" t="str">
        <f t="array" ref="M11:S16">IF(MONTH(M9)&lt;&gt;MONTH(DATE(YEAR(M9),MONTH(M9),1)-WEEKDAY(DATE(YEAR(M9),MONTH(M9),1),startday)+(WeekNo-1)*7+WeekDay),"",DATE(YEAR(M9),MONTH(M9),1)-WEEKDAY(DATE(YEAR(M9),MONTH(M9),1),startday)+(WeekNo-1)*7+WeekDay)</f>
        <v/>
      </c>
      <c r="N11" s="110" t="str">
        <v/>
      </c>
      <c r="O11" s="110" t="str">
        <v/>
      </c>
      <c r="P11" s="110" t="str">
        <v/>
      </c>
      <c r="Q11" s="110" t="str">
        <v/>
      </c>
      <c r="R11" s="110">
        <v>44197</v>
      </c>
      <c r="S11" s="107">
        <v>44198</v>
      </c>
      <c r="T11" s="101"/>
      <c r="U11" s="111">
        <v>14</v>
      </c>
      <c r="V11" s="112" t="s">
        <v>95</v>
      </c>
      <c r="W11" s="98"/>
      <c r="X11" s="98"/>
      <c r="Y11" s="563"/>
      <c r="Z11" s="98"/>
      <c r="AA11" s="98"/>
    </row>
    <row r="12" spans="1:28" s="39" customFormat="1" ht="13" customHeight="1" x14ac:dyDescent="0.25">
      <c r="A12" s="98"/>
      <c r="B12" s="107">
        <v>44017</v>
      </c>
      <c r="C12" s="110">
        <v>44018</v>
      </c>
      <c r="D12" s="110">
        <v>44019</v>
      </c>
      <c r="E12" s="113">
        <v>44020</v>
      </c>
      <c r="F12" s="110">
        <v>44021</v>
      </c>
      <c r="G12" s="110">
        <v>44022</v>
      </c>
      <c r="H12" s="107">
        <v>44023</v>
      </c>
      <c r="I12" s="101"/>
      <c r="J12" s="572" t="s">
        <v>145</v>
      </c>
      <c r="K12" s="572"/>
      <c r="L12" s="101"/>
      <c r="M12" s="107">
        <v>44199</v>
      </c>
      <c r="N12" s="110">
        <v>44200</v>
      </c>
      <c r="O12" s="110">
        <v>44201</v>
      </c>
      <c r="P12" s="113">
        <v>44202</v>
      </c>
      <c r="Q12" s="110">
        <v>44203</v>
      </c>
      <c r="R12" s="110">
        <v>44204</v>
      </c>
      <c r="S12" s="107">
        <v>44205</v>
      </c>
      <c r="T12" s="101"/>
      <c r="U12" s="105">
        <v>22</v>
      </c>
      <c r="V12" s="106" t="s">
        <v>143</v>
      </c>
      <c r="W12" s="98"/>
      <c r="X12" s="98"/>
      <c r="Y12" s="114"/>
      <c r="Z12" s="115"/>
      <c r="AA12" s="115"/>
      <c r="AB12" s="43"/>
    </row>
    <row r="13" spans="1:28" s="39" customFormat="1" ht="13" customHeight="1" x14ac:dyDescent="0.25">
      <c r="A13" s="98"/>
      <c r="B13" s="107">
        <v>44024</v>
      </c>
      <c r="C13" s="110">
        <v>44025</v>
      </c>
      <c r="D13" s="109">
        <v>44026</v>
      </c>
      <c r="E13" s="110">
        <v>44027</v>
      </c>
      <c r="F13" s="110">
        <v>44028</v>
      </c>
      <c r="G13" s="110">
        <v>44029</v>
      </c>
      <c r="H13" s="107">
        <v>44030</v>
      </c>
      <c r="I13" s="101"/>
      <c r="J13" s="116"/>
      <c r="K13" s="117"/>
      <c r="L13" s="101"/>
      <c r="M13" s="107">
        <v>44206</v>
      </c>
      <c r="N13" s="110">
        <v>44207</v>
      </c>
      <c r="O13" s="109">
        <v>44208</v>
      </c>
      <c r="P13" s="110">
        <v>44209</v>
      </c>
      <c r="Q13" s="110">
        <v>44210</v>
      </c>
      <c r="R13" s="109">
        <v>44211</v>
      </c>
      <c r="S13" s="107">
        <v>44212</v>
      </c>
      <c r="T13" s="101"/>
      <c r="U13" s="111">
        <v>28</v>
      </c>
      <c r="V13" s="112" t="s">
        <v>95</v>
      </c>
      <c r="W13" s="98"/>
      <c r="X13" s="98"/>
      <c r="Y13" s="116"/>
      <c r="Z13" s="117"/>
      <c r="AA13" s="115"/>
      <c r="AB13" s="43"/>
    </row>
    <row r="14" spans="1:28" s="39" customFormat="1" ht="13" customHeight="1" x14ac:dyDescent="0.2">
      <c r="A14" s="98"/>
      <c r="B14" s="107">
        <v>44031</v>
      </c>
      <c r="C14" s="110">
        <v>44032</v>
      </c>
      <c r="D14" s="110">
        <v>44033</v>
      </c>
      <c r="E14" s="113">
        <v>44034</v>
      </c>
      <c r="F14" s="110">
        <v>44035</v>
      </c>
      <c r="G14" s="110">
        <v>44036</v>
      </c>
      <c r="H14" s="107">
        <v>44037</v>
      </c>
      <c r="I14" s="101"/>
      <c r="J14" s="118">
        <v>1</v>
      </c>
      <c r="K14" s="117" t="s">
        <v>146</v>
      </c>
      <c r="L14" s="101"/>
      <c r="M14" s="107">
        <v>44213</v>
      </c>
      <c r="N14" s="110">
        <v>44214</v>
      </c>
      <c r="O14" s="110">
        <v>44215</v>
      </c>
      <c r="P14" s="113">
        <v>44216</v>
      </c>
      <c r="Q14" s="110">
        <v>44217</v>
      </c>
      <c r="R14" s="110">
        <v>44218</v>
      </c>
      <c r="S14" s="107">
        <v>44219</v>
      </c>
      <c r="T14" s="101"/>
      <c r="U14" s="119">
        <v>31</v>
      </c>
      <c r="V14" s="120" t="s">
        <v>147</v>
      </c>
      <c r="W14" s="98"/>
      <c r="X14" s="98"/>
      <c r="Y14" s="116"/>
      <c r="Z14" s="117"/>
      <c r="AA14" s="115"/>
      <c r="AB14" s="43"/>
    </row>
    <row r="15" spans="1:28" s="39" customFormat="1" ht="13" customHeight="1" x14ac:dyDescent="0.25">
      <c r="A15" s="98"/>
      <c r="B15" s="107">
        <v>44038</v>
      </c>
      <c r="C15" s="110">
        <v>44039</v>
      </c>
      <c r="D15" s="109">
        <v>44040</v>
      </c>
      <c r="E15" s="110">
        <v>44041</v>
      </c>
      <c r="F15" s="121">
        <v>44042</v>
      </c>
      <c r="G15" s="110">
        <v>44043</v>
      </c>
      <c r="H15" s="107" t="str">
        <v/>
      </c>
      <c r="I15" s="101"/>
      <c r="J15" s="122" t="s">
        <v>161</v>
      </c>
      <c r="K15" s="98" t="s">
        <v>148</v>
      </c>
      <c r="L15" s="101"/>
      <c r="M15" s="107">
        <v>44220</v>
      </c>
      <c r="N15" s="110">
        <v>44221</v>
      </c>
      <c r="O15" s="109">
        <v>44222</v>
      </c>
      <c r="P15" s="110">
        <v>44223</v>
      </c>
      <c r="Q15" s="110">
        <v>44224</v>
      </c>
      <c r="R15" s="108">
        <v>44225</v>
      </c>
      <c r="S15" s="107">
        <v>44226</v>
      </c>
      <c r="T15" s="101"/>
      <c r="U15" s="124"/>
      <c r="V15" s="112"/>
      <c r="W15" s="98"/>
      <c r="X15" s="98"/>
      <c r="Y15" s="116"/>
      <c r="Z15" s="117"/>
      <c r="AA15" s="115"/>
      <c r="AB15" s="43"/>
    </row>
    <row r="16" spans="1:28" s="39" customFormat="1" ht="13" customHeight="1" x14ac:dyDescent="0.25">
      <c r="A16" s="98"/>
      <c r="B16" s="107" t="str">
        <v/>
      </c>
      <c r="C16" s="109" t="str">
        <v/>
      </c>
      <c r="D16" s="110" t="str">
        <v/>
      </c>
      <c r="E16" s="110" t="str">
        <v/>
      </c>
      <c r="F16" s="110" t="str">
        <v/>
      </c>
      <c r="G16" s="110" t="str">
        <v/>
      </c>
      <c r="H16" s="107" t="str">
        <v/>
      </c>
      <c r="I16" s="101"/>
      <c r="J16" s="111" t="s">
        <v>162</v>
      </c>
      <c r="K16" s="117" t="s">
        <v>149</v>
      </c>
      <c r="L16" s="101"/>
      <c r="M16" s="107">
        <v>44227</v>
      </c>
      <c r="N16" s="110" t="str">
        <v/>
      </c>
      <c r="O16" s="110" t="str">
        <v/>
      </c>
      <c r="P16" s="110" t="str">
        <v/>
      </c>
      <c r="Q16" s="110" t="str">
        <v/>
      </c>
      <c r="R16" s="110" t="str">
        <v/>
      </c>
      <c r="S16" s="107" t="str">
        <v/>
      </c>
      <c r="T16" s="101"/>
      <c r="U16" s="98"/>
      <c r="V16" s="98"/>
      <c r="W16" s="98"/>
      <c r="X16" s="98"/>
      <c r="Y16" s="116"/>
      <c r="Z16" s="117"/>
      <c r="AA16" s="115"/>
      <c r="AB16" s="43"/>
    </row>
    <row r="17" spans="1:40" s="39" customFormat="1" ht="10.5" x14ac:dyDescent="0.2">
      <c r="A17" s="98"/>
      <c r="B17" s="125"/>
      <c r="C17" s="126"/>
      <c r="D17" s="127"/>
      <c r="E17" s="127"/>
      <c r="F17" s="127"/>
      <c r="G17" s="127"/>
      <c r="H17" s="125"/>
      <c r="I17" s="101"/>
      <c r="J17" s="98"/>
      <c r="K17" s="117"/>
      <c r="L17" s="101"/>
      <c r="M17" s="125"/>
      <c r="N17" s="127"/>
      <c r="O17" s="127"/>
      <c r="P17" s="127"/>
      <c r="Q17" s="127"/>
      <c r="R17" s="127"/>
      <c r="S17" s="125"/>
      <c r="T17" s="101"/>
      <c r="U17" s="98"/>
      <c r="V17" s="98"/>
      <c r="W17" s="98"/>
      <c r="X17" s="98"/>
      <c r="Y17" s="116"/>
      <c r="Z17" s="117"/>
      <c r="AA17" s="115"/>
      <c r="AB17" s="43"/>
    </row>
    <row r="18" spans="1:40" s="39" customFormat="1" ht="4.5" customHeight="1" x14ac:dyDescent="0.3">
      <c r="A18" s="98"/>
      <c r="B18" s="101"/>
      <c r="C18" s="101"/>
      <c r="D18" s="101"/>
      <c r="E18" s="101"/>
      <c r="F18" s="101"/>
      <c r="G18" s="101"/>
      <c r="H18" s="101"/>
      <c r="I18" s="101"/>
      <c r="J18" s="128"/>
      <c r="K18" s="101"/>
      <c r="L18" s="101"/>
      <c r="M18" s="101"/>
      <c r="N18" s="101"/>
      <c r="O18" s="101"/>
      <c r="P18" s="101"/>
      <c r="Q18" s="101"/>
      <c r="R18" s="101"/>
      <c r="S18" s="101"/>
      <c r="T18" s="101"/>
      <c r="U18" s="99"/>
      <c r="V18" s="99"/>
      <c r="W18" s="98"/>
      <c r="X18" s="98"/>
      <c r="Y18" s="116"/>
      <c r="Z18" s="117"/>
      <c r="AA18" s="115"/>
      <c r="AB18" s="43"/>
      <c r="AF18" s="45"/>
      <c r="AG18" s="41"/>
      <c r="AM18" s="45"/>
      <c r="AN18" s="41"/>
    </row>
    <row r="19" spans="1:40" s="40" customFormat="1" ht="11.5" x14ac:dyDescent="0.3">
      <c r="A19" s="99"/>
      <c r="B19" s="564">
        <f>DATE(year,8,1)</f>
        <v>44044</v>
      </c>
      <c r="C19" s="565"/>
      <c r="D19" s="565"/>
      <c r="E19" s="565"/>
      <c r="F19" s="565"/>
      <c r="G19" s="565"/>
      <c r="H19" s="565"/>
      <c r="I19" s="100"/>
      <c r="J19" s="566" t="s">
        <v>96</v>
      </c>
      <c r="K19" s="566"/>
      <c r="L19" s="101"/>
      <c r="M19" s="564">
        <f>DATE(year+1,2,1)</f>
        <v>44228</v>
      </c>
      <c r="N19" s="565"/>
      <c r="O19" s="565"/>
      <c r="P19" s="565"/>
      <c r="Q19" s="565"/>
      <c r="R19" s="565"/>
      <c r="S19" s="565"/>
      <c r="T19" s="101"/>
      <c r="U19" s="566" t="s">
        <v>97</v>
      </c>
      <c r="V19" s="566"/>
      <c r="W19" s="99"/>
      <c r="X19" s="99"/>
      <c r="Y19" s="116"/>
      <c r="Z19" s="117"/>
      <c r="AA19" s="115"/>
      <c r="AB19" s="46"/>
      <c r="AC19" s="47"/>
    </row>
    <row r="20" spans="1:40" s="39" customFormat="1" ht="13" customHeight="1" x14ac:dyDescent="0.2">
      <c r="A20" s="98"/>
      <c r="B20" s="103" t="str">
        <f>IF(startday=1,INDEX(weekDayNames,1),INDEX(weekDayNames,2))</f>
        <v>Su</v>
      </c>
      <c r="C20" s="104" t="str">
        <f>IF(startday=1,INDEX(weekDayNames,2),INDEX(weekDayNames,3))</f>
        <v>M</v>
      </c>
      <c r="D20" s="104" t="str">
        <f>IF(startday=1,INDEX(weekDayNames,3),INDEX(weekDayNames,4))</f>
        <v>Tu</v>
      </c>
      <c r="E20" s="104" t="str">
        <f>IF(startday=1,INDEX(weekDayNames,4),INDEX(weekDayNames,5))</f>
        <v>W</v>
      </c>
      <c r="F20" s="104" t="str">
        <f>IF(startday=1,INDEX(weekDayNames,5),INDEX(weekDayNames,6))</f>
        <v>Th</v>
      </c>
      <c r="G20" s="104" t="str">
        <f>IF(startday=1,INDEX(weekDayNames,6),INDEX(weekDayNames,7))</f>
        <v>F</v>
      </c>
      <c r="H20" s="103" t="str">
        <f>IF(startday=1,INDEX(weekDayNames,7),INDEX(weekDayNames,1))</f>
        <v>Sa</v>
      </c>
      <c r="I20" s="101"/>
      <c r="J20" s="129">
        <v>7</v>
      </c>
      <c r="K20" s="106" t="s">
        <v>143</v>
      </c>
      <c r="L20" s="98"/>
      <c r="M20" s="103" t="str">
        <f>IF(startday=1,INDEX(weekDayNames,1),INDEX(weekDayNames,2))</f>
        <v>Su</v>
      </c>
      <c r="N20" s="104" t="str">
        <f>IF(startday=1,INDEX(weekDayNames,2),INDEX(weekDayNames,3))</f>
        <v>M</v>
      </c>
      <c r="O20" s="104" t="str">
        <f>IF(startday=1,INDEX(weekDayNames,3),INDEX(weekDayNames,4))</f>
        <v>Tu</v>
      </c>
      <c r="P20" s="104" t="str">
        <f>IF(startday=1,INDEX(weekDayNames,4),INDEX(weekDayNames,5))</f>
        <v>W</v>
      </c>
      <c r="Q20" s="104" t="str">
        <f>IF(startday=1,INDEX(weekDayNames,5),INDEX(weekDayNames,6))</f>
        <v>Th</v>
      </c>
      <c r="R20" s="104" t="str">
        <f>IF(startday=1,INDEX(weekDayNames,6),INDEX(weekDayNames,7))</f>
        <v>F</v>
      </c>
      <c r="S20" s="103" t="str">
        <f>IF(startday=1,INDEX(weekDayNames,7),INDEX(weekDayNames,1))</f>
        <v>Sa</v>
      </c>
      <c r="T20" s="101"/>
      <c r="U20" s="130">
        <v>5</v>
      </c>
      <c r="V20" s="106" t="s">
        <v>143</v>
      </c>
      <c r="W20" s="98"/>
      <c r="X20" s="98"/>
      <c r="Y20" s="131"/>
      <c r="Z20" s="98"/>
      <c r="AA20" s="115"/>
      <c r="AB20" s="43"/>
    </row>
    <row r="21" spans="1:40" s="39" customFormat="1" ht="13" customHeight="1" x14ac:dyDescent="0.25">
      <c r="A21" s="98"/>
      <c r="B21" s="107" t="str">
        <f t="array" ref="B21:H26">IF(MONTH(B19)&lt;&gt;MONTH(DATE(YEAR(B19),MONTH(B19),1)-WEEKDAY(DATE(YEAR(B19),MONTH(B19),1),startday)+(WeekNo-1)*7+WeekDay),"",DATE(YEAR(B19),MONTH(B19),1)-WEEKDAY(DATE(YEAR(B19),MONTH(B19),1),startday)+(WeekNo-1)*7+WeekDay)</f>
        <v/>
      </c>
      <c r="C21" s="110" t="str">
        <v/>
      </c>
      <c r="D21" s="110" t="str">
        <v/>
      </c>
      <c r="E21" s="110" t="str">
        <v/>
      </c>
      <c r="F21" s="110" t="str">
        <v/>
      </c>
      <c r="G21" s="110" t="str">
        <v/>
      </c>
      <c r="H21" s="107">
        <v>44044</v>
      </c>
      <c r="I21" s="101"/>
      <c r="J21" s="111">
        <v>13</v>
      </c>
      <c r="K21" s="132" t="s">
        <v>95</v>
      </c>
      <c r="L21" s="98"/>
      <c r="M21" s="107" t="str">
        <f t="array" ref="M21:S26">IF(MONTH(M19)&lt;&gt;MONTH(DATE(YEAR(M19),MONTH(M19),1)-WEEKDAY(DATE(YEAR(M19),MONTH(M19),1),startday)+(WeekNo-1)*7+WeekDay),"",DATE(YEAR(M19),MONTH(M19),1)-WEEKDAY(DATE(YEAR(M19),MONTH(M19),1),startday)+(WeekNo-1)*7+WeekDay)</f>
        <v/>
      </c>
      <c r="N21" s="110">
        <v>44228</v>
      </c>
      <c r="O21" s="110">
        <v>44229</v>
      </c>
      <c r="P21" s="110">
        <v>44230</v>
      </c>
      <c r="Q21" s="110">
        <v>44231</v>
      </c>
      <c r="R21" s="110">
        <v>44232</v>
      </c>
      <c r="S21" s="107">
        <v>44233</v>
      </c>
      <c r="T21" s="101"/>
      <c r="U21" s="111">
        <v>11</v>
      </c>
      <c r="V21" s="112" t="s">
        <v>95</v>
      </c>
      <c r="W21" s="98"/>
      <c r="X21" s="98"/>
      <c r="Y21" s="131"/>
      <c r="Z21" s="98"/>
      <c r="AA21" s="98"/>
    </row>
    <row r="22" spans="1:40" s="39" customFormat="1" ht="13" customHeight="1" x14ac:dyDescent="0.3">
      <c r="A22" s="98"/>
      <c r="B22" s="107">
        <v>44045</v>
      </c>
      <c r="C22" s="110">
        <v>44046</v>
      </c>
      <c r="D22" s="110">
        <v>44047</v>
      </c>
      <c r="E22" s="113">
        <v>44048</v>
      </c>
      <c r="F22" s="110">
        <v>44049</v>
      </c>
      <c r="G22" s="110">
        <v>44050</v>
      </c>
      <c r="H22" s="107">
        <v>44051</v>
      </c>
      <c r="I22" s="101"/>
      <c r="J22" s="129">
        <v>21</v>
      </c>
      <c r="K22" s="106" t="s">
        <v>143</v>
      </c>
      <c r="L22" s="101"/>
      <c r="M22" s="107">
        <v>44234</v>
      </c>
      <c r="N22" s="110">
        <v>44235</v>
      </c>
      <c r="O22" s="110">
        <v>44236</v>
      </c>
      <c r="P22" s="113">
        <v>44237</v>
      </c>
      <c r="Q22" s="110">
        <v>44238</v>
      </c>
      <c r="R22" s="110">
        <v>44239</v>
      </c>
      <c r="S22" s="107">
        <v>44240</v>
      </c>
      <c r="T22" s="101"/>
      <c r="U22" s="130">
        <v>19</v>
      </c>
      <c r="V22" s="106" t="s">
        <v>143</v>
      </c>
      <c r="W22" s="98"/>
      <c r="X22" s="98"/>
      <c r="Y22" s="131"/>
      <c r="Z22" s="98"/>
      <c r="AA22" s="99"/>
      <c r="AB22" s="40"/>
    </row>
    <row r="23" spans="1:40" s="39" customFormat="1" ht="13" customHeight="1" x14ac:dyDescent="0.25">
      <c r="A23" s="98"/>
      <c r="B23" s="107">
        <v>44052</v>
      </c>
      <c r="C23" s="110">
        <v>44053</v>
      </c>
      <c r="D23" s="109">
        <v>44054</v>
      </c>
      <c r="E23" s="110">
        <v>44055</v>
      </c>
      <c r="F23" s="110">
        <v>44056</v>
      </c>
      <c r="G23" s="110">
        <v>44057</v>
      </c>
      <c r="H23" s="107">
        <v>44058</v>
      </c>
      <c r="I23" s="101"/>
      <c r="J23" s="111">
        <v>27</v>
      </c>
      <c r="K23" s="132" t="s">
        <v>95</v>
      </c>
      <c r="L23" s="101"/>
      <c r="M23" s="107">
        <v>44241</v>
      </c>
      <c r="N23" s="110">
        <v>44242</v>
      </c>
      <c r="O23" s="109">
        <v>44243</v>
      </c>
      <c r="P23" s="110">
        <v>44244</v>
      </c>
      <c r="Q23" s="110">
        <v>44245</v>
      </c>
      <c r="R23" s="110">
        <v>44246</v>
      </c>
      <c r="S23" s="107">
        <v>44247</v>
      </c>
      <c r="T23" s="101"/>
      <c r="U23" s="111">
        <v>25</v>
      </c>
      <c r="V23" s="112" t="s">
        <v>95</v>
      </c>
      <c r="W23" s="98"/>
      <c r="X23" s="98"/>
      <c r="Y23" s="131"/>
      <c r="Z23" s="98"/>
      <c r="AA23" s="98"/>
    </row>
    <row r="24" spans="1:40" s="39" customFormat="1" ht="13" customHeight="1" x14ac:dyDescent="0.2">
      <c r="A24" s="98"/>
      <c r="B24" s="107">
        <v>44059</v>
      </c>
      <c r="C24" s="110">
        <v>44060</v>
      </c>
      <c r="D24" s="110">
        <v>44061</v>
      </c>
      <c r="E24" s="113">
        <v>44062</v>
      </c>
      <c r="F24" s="110">
        <v>44063</v>
      </c>
      <c r="G24" s="110">
        <v>44064</v>
      </c>
      <c r="H24" s="107">
        <v>44065</v>
      </c>
      <c r="I24" s="101"/>
      <c r="J24" s="118">
        <v>30</v>
      </c>
      <c r="K24" s="133" t="s">
        <v>98</v>
      </c>
      <c r="L24" s="101"/>
      <c r="M24" s="107">
        <v>44248</v>
      </c>
      <c r="N24" s="110">
        <v>44249</v>
      </c>
      <c r="O24" s="110">
        <v>44250</v>
      </c>
      <c r="P24" s="113">
        <v>44251</v>
      </c>
      <c r="Q24" s="110">
        <v>44252</v>
      </c>
      <c r="R24" s="110">
        <v>44253</v>
      </c>
      <c r="S24" s="107">
        <v>44254</v>
      </c>
      <c r="T24" s="101"/>
      <c r="U24" s="98"/>
      <c r="V24" s="98"/>
      <c r="W24" s="98"/>
      <c r="X24" s="98"/>
      <c r="Y24" s="98"/>
      <c r="Z24" s="98"/>
      <c r="AA24" s="116"/>
    </row>
    <row r="25" spans="1:40" s="39" customFormat="1" ht="13" customHeight="1" x14ac:dyDescent="0.2">
      <c r="A25" s="98"/>
      <c r="B25" s="107">
        <v>44066</v>
      </c>
      <c r="C25" s="110">
        <v>44067</v>
      </c>
      <c r="D25" s="109">
        <v>44068</v>
      </c>
      <c r="E25" s="110">
        <v>44069</v>
      </c>
      <c r="F25" s="110">
        <v>44070</v>
      </c>
      <c r="G25" s="108">
        <v>44071</v>
      </c>
      <c r="H25" s="107">
        <v>44072</v>
      </c>
      <c r="I25" s="101"/>
      <c r="J25" s="98"/>
      <c r="K25" s="133"/>
      <c r="L25" s="101"/>
      <c r="M25" s="107">
        <v>44255</v>
      </c>
      <c r="N25" s="110" t="str">
        <v/>
      </c>
      <c r="O25" s="109" t="str">
        <v/>
      </c>
      <c r="P25" s="110" t="str">
        <v/>
      </c>
      <c r="Q25" s="110" t="str">
        <v/>
      </c>
      <c r="R25" s="110" t="str">
        <v/>
      </c>
      <c r="S25" s="107" t="str">
        <v/>
      </c>
      <c r="T25" s="101"/>
      <c r="U25" s="98"/>
      <c r="V25" s="98"/>
      <c r="W25" s="98"/>
      <c r="X25" s="98"/>
      <c r="Y25" s="98"/>
      <c r="Z25" s="98"/>
      <c r="AA25" s="98"/>
    </row>
    <row r="26" spans="1:40" s="39" customFormat="1" ht="13" customHeight="1" x14ac:dyDescent="0.2">
      <c r="A26" s="98"/>
      <c r="B26" s="107">
        <v>44073</v>
      </c>
      <c r="C26" s="110">
        <v>44074</v>
      </c>
      <c r="D26" s="110" t="str">
        <v/>
      </c>
      <c r="E26" s="110" t="str">
        <v/>
      </c>
      <c r="F26" s="110" t="str">
        <v/>
      </c>
      <c r="G26" s="110" t="str">
        <v/>
      </c>
      <c r="H26" s="107" t="str">
        <v/>
      </c>
      <c r="I26" s="101"/>
      <c r="J26" s="98"/>
      <c r="K26" s="98"/>
      <c r="L26" s="98"/>
      <c r="M26" s="107" t="str">
        <v/>
      </c>
      <c r="N26" s="110" t="str">
        <v/>
      </c>
      <c r="O26" s="110" t="str">
        <v/>
      </c>
      <c r="P26" s="110" t="str">
        <v/>
      </c>
      <c r="Q26" s="110" t="str">
        <v/>
      </c>
      <c r="R26" s="110" t="str">
        <v/>
      </c>
      <c r="S26" s="107" t="str">
        <v/>
      </c>
      <c r="T26" s="101"/>
      <c r="U26" s="98"/>
      <c r="V26" s="98"/>
      <c r="W26" s="98"/>
      <c r="X26" s="98"/>
      <c r="Y26" s="98"/>
      <c r="Z26" s="98"/>
      <c r="AA26" s="98"/>
    </row>
    <row r="27" spans="1:40" s="39" customFormat="1" ht="4.5" customHeight="1" x14ac:dyDescent="0.2">
      <c r="A27" s="98"/>
      <c r="B27" s="101"/>
      <c r="C27" s="101"/>
      <c r="D27" s="101"/>
      <c r="E27" s="101"/>
      <c r="F27" s="101"/>
      <c r="G27" s="101"/>
      <c r="H27" s="101"/>
      <c r="I27" s="101"/>
      <c r="J27" s="98"/>
      <c r="K27" s="98"/>
      <c r="L27" s="101"/>
      <c r="M27" s="101"/>
      <c r="N27" s="101"/>
      <c r="O27" s="101"/>
      <c r="P27" s="101"/>
      <c r="Q27" s="101"/>
      <c r="R27" s="101"/>
      <c r="S27" s="101"/>
      <c r="T27" s="101"/>
      <c r="U27" s="98"/>
      <c r="V27" s="98"/>
      <c r="W27" s="98"/>
      <c r="X27" s="98"/>
      <c r="Y27" s="134"/>
      <c r="Z27" s="98"/>
      <c r="AA27" s="98"/>
    </row>
    <row r="28" spans="1:40" s="39" customFormat="1" ht="10.5" x14ac:dyDescent="0.2">
      <c r="A28" s="98"/>
      <c r="B28" s="564">
        <f>DATE(year,9,1)</f>
        <v>44075</v>
      </c>
      <c r="C28" s="565"/>
      <c r="D28" s="565"/>
      <c r="E28" s="565"/>
      <c r="F28" s="565"/>
      <c r="G28" s="565"/>
      <c r="H28" s="565"/>
      <c r="I28" s="101"/>
      <c r="J28" s="566" t="s">
        <v>99</v>
      </c>
      <c r="K28" s="566"/>
      <c r="L28" s="101"/>
      <c r="M28" s="564">
        <f>DATE(year+1,3,1)</f>
        <v>44256</v>
      </c>
      <c r="N28" s="565"/>
      <c r="O28" s="565"/>
      <c r="P28" s="565"/>
      <c r="Q28" s="565"/>
      <c r="R28" s="565"/>
      <c r="S28" s="565"/>
      <c r="T28" s="101"/>
      <c r="U28" s="566" t="s">
        <v>100</v>
      </c>
      <c r="V28" s="566"/>
      <c r="W28" s="98"/>
      <c r="X28" s="98"/>
      <c r="Y28" s="131"/>
      <c r="Z28" s="98"/>
      <c r="AA28" s="98"/>
    </row>
    <row r="29" spans="1:40" s="39" customFormat="1" ht="13" customHeight="1" x14ac:dyDescent="0.25">
      <c r="A29" s="98"/>
      <c r="B29" s="103" t="str">
        <f>IF(startday=1,INDEX(weekDayNames,1),INDEX(weekDayNames,2))</f>
        <v>Su</v>
      </c>
      <c r="C29" s="104" t="str">
        <f>IF(startday=1,INDEX(weekDayNames,2),INDEX(weekDayNames,3))</f>
        <v>M</v>
      </c>
      <c r="D29" s="104" t="str">
        <f>IF(startday=1,INDEX(weekDayNames,3),INDEX(weekDayNames,4))</f>
        <v>Tu</v>
      </c>
      <c r="E29" s="104" t="str">
        <f>IF(startday=1,INDEX(weekDayNames,4),INDEX(weekDayNames,5))</f>
        <v>W</v>
      </c>
      <c r="F29" s="104" t="str">
        <f>IF(startday=1,INDEX(weekDayNames,5),INDEX(weekDayNames,6))</f>
        <v>Th</v>
      </c>
      <c r="G29" s="104" t="str">
        <f>IF(startday=1,INDEX(weekDayNames,6),INDEX(weekDayNames,7))</f>
        <v>F</v>
      </c>
      <c r="H29" s="103" t="str">
        <f>IF(startday=1,INDEX(weekDayNames,7),INDEX(weekDayNames,1))</f>
        <v>Sa</v>
      </c>
      <c r="I29" s="101"/>
      <c r="J29" s="105">
        <v>4</v>
      </c>
      <c r="K29" s="106" t="s">
        <v>143</v>
      </c>
      <c r="L29" s="101"/>
      <c r="M29" s="103" t="str">
        <f>IF(startday=1,INDEX(weekDayNames,1),INDEX(weekDayNames,2))</f>
        <v>Su</v>
      </c>
      <c r="N29" s="104" t="str">
        <f>IF(startday=1,INDEX(weekDayNames,2),INDEX(weekDayNames,3))</f>
        <v>M</v>
      </c>
      <c r="O29" s="104" t="str">
        <f>IF(startday=1,INDEX(weekDayNames,3),INDEX(weekDayNames,4))</f>
        <v>Tu</v>
      </c>
      <c r="P29" s="104" t="str">
        <f>IF(startday=1,INDEX(weekDayNames,4),INDEX(weekDayNames,5))</f>
        <v>W</v>
      </c>
      <c r="Q29" s="104" t="str">
        <f>IF(startday=1,INDEX(weekDayNames,5),INDEX(weekDayNames,6))</f>
        <v>Th</v>
      </c>
      <c r="R29" s="104" t="str">
        <f>IF(startday=1,INDEX(weekDayNames,6),INDEX(weekDayNames,7))</f>
        <v>F</v>
      </c>
      <c r="S29" s="103" t="str">
        <f>IF(startday=1,INDEX(weekDayNames,7),INDEX(weekDayNames,1))</f>
        <v>Sa</v>
      </c>
      <c r="T29" s="101"/>
      <c r="U29" s="135" t="s">
        <v>164</v>
      </c>
      <c r="V29" s="106" t="s">
        <v>143</v>
      </c>
      <c r="W29" s="98"/>
      <c r="X29" s="98"/>
      <c r="Y29" s="98"/>
      <c r="Z29" s="98"/>
      <c r="AA29" s="98"/>
    </row>
    <row r="30" spans="1:40" s="39" customFormat="1" ht="13" customHeight="1" x14ac:dyDescent="0.25">
      <c r="A30" s="98"/>
      <c r="B30" s="107" t="str">
        <f t="array" ref="B30:H35">IF(MONTH(B28)&lt;&gt;MONTH(DATE(YEAR(B28),MONTH(B28),1)-WEEKDAY(DATE(YEAR(B28),MONTH(B28),1),startday)+(WeekNo-1)*7+WeekDay),"",DATE(YEAR(B28),MONTH(B28),1)-WEEKDAY(DATE(YEAR(B28),MONTH(B28),1),startday)+(WeekNo-1)*7+WeekDay)</f>
        <v/>
      </c>
      <c r="C30" s="121" t="str">
        <v/>
      </c>
      <c r="D30" s="110">
        <v>44075</v>
      </c>
      <c r="E30" s="113">
        <v>44076</v>
      </c>
      <c r="F30" s="110">
        <v>44077</v>
      </c>
      <c r="G30" s="110">
        <v>44078</v>
      </c>
      <c r="H30" s="107">
        <v>44079</v>
      </c>
      <c r="I30" s="101"/>
      <c r="J30" s="111">
        <v>10</v>
      </c>
      <c r="K30" s="112" t="s">
        <v>95</v>
      </c>
      <c r="L30" s="101"/>
      <c r="M30" s="107" t="str">
        <f t="array" ref="M30:S35">IF(MONTH(M28)&lt;&gt;MONTH(DATE(YEAR(M28),MONTH(M28),1)-WEEKDAY(DATE(YEAR(M28),MONTH(M28),1),startday)+(WeekNo-1)*7+WeekDay),"",DATE(YEAR(M28),MONTH(M28),1)-WEEKDAY(DATE(YEAR(M28),MONTH(M28),1),startday)+(WeekNo-1)*7+WeekDay)</f>
        <v/>
      </c>
      <c r="N30" s="110">
        <v>44256</v>
      </c>
      <c r="O30" s="110">
        <v>44257</v>
      </c>
      <c r="P30" s="113">
        <v>44258</v>
      </c>
      <c r="Q30" s="110">
        <v>44259</v>
      </c>
      <c r="R30" s="110">
        <v>44260</v>
      </c>
      <c r="S30" s="107">
        <v>44261</v>
      </c>
      <c r="T30" s="101"/>
      <c r="U30" s="111">
        <v>10</v>
      </c>
      <c r="V30" s="112" t="s">
        <v>95</v>
      </c>
      <c r="W30" s="98"/>
      <c r="X30" s="98"/>
      <c r="Y30" s="131"/>
      <c r="Z30" s="98"/>
      <c r="AA30" s="98"/>
    </row>
    <row r="31" spans="1:40" s="39" customFormat="1" ht="13" customHeight="1" x14ac:dyDescent="0.25">
      <c r="A31" s="98"/>
      <c r="B31" s="107">
        <v>44080</v>
      </c>
      <c r="C31" s="110">
        <v>44081</v>
      </c>
      <c r="D31" s="109">
        <v>44082</v>
      </c>
      <c r="E31" s="110">
        <v>44083</v>
      </c>
      <c r="F31" s="110">
        <v>44084</v>
      </c>
      <c r="G31" s="110">
        <v>44085</v>
      </c>
      <c r="H31" s="107">
        <v>44086</v>
      </c>
      <c r="I31" s="101"/>
      <c r="J31" s="105">
        <v>18</v>
      </c>
      <c r="K31" s="106" t="s">
        <v>143</v>
      </c>
      <c r="L31" s="101"/>
      <c r="M31" s="107">
        <v>44262</v>
      </c>
      <c r="N31" s="110">
        <v>44263</v>
      </c>
      <c r="O31" s="109">
        <v>44264</v>
      </c>
      <c r="P31" s="110">
        <v>44265</v>
      </c>
      <c r="Q31" s="110">
        <v>44266</v>
      </c>
      <c r="R31" s="110">
        <v>44267</v>
      </c>
      <c r="S31" s="107">
        <v>44268</v>
      </c>
      <c r="T31" s="101"/>
      <c r="U31" s="136">
        <v>18</v>
      </c>
      <c r="V31" s="106" t="s">
        <v>143</v>
      </c>
      <c r="W31" s="98"/>
      <c r="X31" s="98"/>
      <c r="Y31" s="131"/>
      <c r="Z31" s="98"/>
      <c r="AA31" s="98"/>
    </row>
    <row r="32" spans="1:40" s="40" customFormat="1" ht="13" customHeight="1" x14ac:dyDescent="0.3">
      <c r="A32" s="99"/>
      <c r="B32" s="107">
        <v>44087</v>
      </c>
      <c r="C32" s="110">
        <v>44088</v>
      </c>
      <c r="D32" s="110">
        <v>44089</v>
      </c>
      <c r="E32" s="113">
        <v>44090</v>
      </c>
      <c r="F32" s="110">
        <v>44091</v>
      </c>
      <c r="G32" s="110">
        <v>44092</v>
      </c>
      <c r="H32" s="107">
        <v>44093</v>
      </c>
      <c r="I32" s="101"/>
      <c r="J32" s="111">
        <v>24</v>
      </c>
      <c r="K32" s="112" t="s">
        <v>95</v>
      </c>
      <c r="L32" s="101"/>
      <c r="M32" s="107">
        <v>44269</v>
      </c>
      <c r="N32" s="110">
        <v>44270</v>
      </c>
      <c r="O32" s="110">
        <v>44271</v>
      </c>
      <c r="P32" s="113">
        <v>44272</v>
      </c>
      <c r="Q32" s="110">
        <v>44273</v>
      </c>
      <c r="R32" s="110">
        <v>44274</v>
      </c>
      <c r="S32" s="107">
        <v>44275</v>
      </c>
      <c r="T32" s="101"/>
      <c r="U32" s="111">
        <v>24</v>
      </c>
      <c r="V32" s="112" t="s">
        <v>95</v>
      </c>
      <c r="W32" s="99"/>
      <c r="X32" s="99"/>
      <c r="Y32" s="99"/>
      <c r="Z32" s="99"/>
      <c r="AA32" s="98"/>
      <c r="AB32" s="39"/>
    </row>
    <row r="33" spans="1:28" s="39" customFormat="1" ht="13" customHeight="1" x14ac:dyDescent="0.3">
      <c r="A33" s="98"/>
      <c r="B33" s="107">
        <v>44094</v>
      </c>
      <c r="C33" s="110">
        <v>44095</v>
      </c>
      <c r="D33" s="109">
        <v>44096</v>
      </c>
      <c r="E33" s="110">
        <v>44097</v>
      </c>
      <c r="F33" s="110">
        <v>44098</v>
      </c>
      <c r="G33" s="108">
        <v>44099</v>
      </c>
      <c r="H33" s="137">
        <v>44100</v>
      </c>
      <c r="I33" s="101"/>
      <c r="J33" s="118">
        <v>27</v>
      </c>
      <c r="K33" s="138" t="s">
        <v>155</v>
      </c>
      <c r="L33" s="101"/>
      <c r="M33" s="107">
        <v>44276</v>
      </c>
      <c r="N33" s="110">
        <v>44277</v>
      </c>
      <c r="O33" s="109">
        <v>44278</v>
      </c>
      <c r="P33" s="110">
        <v>44279</v>
      </c>
      <c r="Q33" s="110">
        <v>44280</v>
      </c>
      <c r="R33" s="110">
        <v>44281</v>
      </c>
      <c r="S33" s="107">
        <v>44282</v>
      </c>
      <c r="T33" s="117"/>
      <c r="U33" s="118">
        <v>30</v>
      </c>
      <c r="V33" s="138" t="s">
        <v>157</v>
      </c>
      <c r="W33" s="98"/>
      <c r="X33" s="98"/>
      <c r="Y33" s="98"/>
      <c r="Z33" s="98"/>
      <c r="AA33" s="99"/>
    </row>
    <row r="34" spans="1:28" s="39" customFormat="1" ht="13" customHeight="1" x14ac:dyDescent="0.2">
      <c r="A34" s="98"/>
      <c r="B34" s="107">
        <v>44101</v>
      </c>
      <c r="C34" s="110">
        <v>44102</v>
      </c>
      <c r="D34" s="109">
        <v>44103</v>
      </c>
      <c r="E34" s="110">
        <v>44104</v>
      </c>
      <c r="F34" s="110" t="str">
        <v/>
      </c>
      <c r="G34" s="108" t="str">
        <v/>
      </c>
      <c r="H34" s="107" t="str">
        <v/>
      </c>
      <c r="I34" s="101"/>
      <c r="J34" s="139"/>
      <c r="K34" s="140"/>
      <c r="L34" s="101"/>
      <c r="M34" s="107">
        <v>44283</v>
      </c>
      <c r="N34" s="110">
        <v>44284</v>
      </c>
      <c r="O34" s="108">
        <v>44285</v>
      </c>
      <c r="P34" s="110">
        <v>44286</v>
      </c>
      <c r="Q34" s="110" t="str">
        <v/>
      </c>
      <c r="R34" s="110" t="str">
        <v/>
      </c>
      <c r="S34" s="107" t="str">
        <v/>
      </c>
      <c r="T34" s="101"/>
      <c r="U34" s="141" t="s">
        <v>150</v>
      </c>
      <c r="V34" s="141"/>
      <c r="W34" s="98"/>
      <c r="X34" s="98"/>
      <c r="Y34" s="98"/>
      <c r="Z34" s="98"/>
      <c r="AA34" s="98"/>
    </row>
    <row r="35" spans="1:28" s="39" customFormat="1" ht="13" customHeight="1" x14ac:dyDescent="0.3">
      <c r="A35" s="98"/>
      <c r="B35" s="107" t="str">
        <v/>
      </c>
      <c r="C35" s="110" t="str">
        <v/>
      </c>
      <c r="D35" s="110" t="str">
        <v/>
      </c>
      <c r="E35" s="110" t="str">
        <v/>
      </c>
      <c r="F35" s="110" t="str">
        <v/>
      </c>
      <c r="G35" s="110" t="str">
        <v/>
      </c>
      <c r="H35" s="107" t="str">
        <v/>
      </c>
      <c r="I35" s="101"/>
      <c r="J35" s="128"/>
      <c r="K35" s="117"/>
      <c r="L35" s="101"/>
      <c r="M35" s="107" t="str">
        <v/>
      </c>
      <c r="N35" s="110" t="str">
        <v/>
      </c>
      <c r="O35" s="110" t="str">
        <v/>
      </c>
      <c r="P35" s="110" t="str">
        <v/>
      </c>
      <c r="Q35" s="110" t="str">
        <v/>
      </c>
      <c r="R35" s="110" t="str">
        <v/>
      </c>
      <c r="S35" s="107" t="str">
        <v/>
      </c>
      <c r="T35" s="101"/>
      <c r="U35" s="98"/>
      <c r="V35" s="98"/>
      <c r="W35" s="98"/>
      <c r="X35" s="98"/>
      <c r="Y35" s="563"/>
      <c r="Z35" s="99"/>
      <c r="AA35" s="98"/>
      <c r="AB35" s="40"/>
    </row>
    <row r="36" spans="1:28" s="39" customFormat="1" ht="5.25" customHeight="1" x14ac:dyDescent="0.2">
      <c r="A36" s="98"/>
      <c r="B36" s="101"/>
      <c r="C36" s="101"/>
      <c r="D36" s="101"/>
      <c r="E36" s="101"/>
      <c r="F36" s="101"/>
      <c r="G36" s="101"/>
      <c r="H36" s="101"/>
      <c r="I36" s="101"/>
      <c r="J36" s="98"/>
      <c r="K36" s="98"/>
      <c r="L36" s="101"/>
      <c r="M36" s="101"/>
      <c r="N36" s="101"/>
      <c r="O36" s="101"/>
      <c r="P36" s="101"/>
      <c r="Q36" s="101"/>
      <c r="R36" s="101"/>
      <c r="S36" s="101"/>
      <c r="T36" s="101"/>
      <c r="U36" s="101"/>
      <c r="V36" s="101"/>
      <c r="W36" s="98"/>
      <c r="X36" s="98"/>
      <c r="Y36" s="563"/>
      <c r="Z36" s="98"/>
      <c r="AA36" s="98"/>
    </row>
    <row r="37" spans="1:28" s="39" customFormat="1" ht="10.5" x14ac:dyDescent="0.2">
      <c r="A37" s="98"/>
      <c r="B37" s="564">
        <f>DATE(year,10,1)</f>
        <v>44105</v>
      </c>
      <c r="C37" s="565"/>
      <c r="D37" s="565"/>
      <c r="E37" s="565"/>
      <c r="F37" s="565"/>
      <c r="G37" s="565"/>
      <c r="H37" s="565"/>
      <c r="I37" s="101"/>
      <c r="J37" s="566" t="s">
        <v>101</v>
      </c>
      <c r="K37" s="566"/>
      <c r="L37" s="101"/>
      <c r="M37" s="564">
        <f>DATE(year+1,4,1)</f>
        <v>44287</v>
      </c>
      <c r="N37" s="565"/>
      <c r="O37" s="565"/>
      <c r="P37" s="565"/>
      <c r="Q37" s="565"/>
      <c r="R37" s="565"/>
      <c r="S37" s="565"/>
      <c r="T37" s="101"/>
      <c r="U37" s="566" t="s">
        <v>102</v>
      </c>
      <c r="V37" s="566"/>
      <c r="W37" s="98"/>
      <c r="X37" s="98"/>
      <c r="Y37" s="563"/>
      <c r="Z37" s="98"/>
      <c r="AA37" s="98"/>
    </row>
    <row r="38" spans="1:28" s="39" customFormat="1" ht="13" customHeight="1" x14ac:dyDescent="0.25">
      <c r="A38" s="98"/>
      <c r="B38" s="103" t="str">
        <f>IF(startday=1,INDEX(weekDayNames,1),INDEX(weekDayNames,2))</f>
        <v>Su</v>
      </c>
      <c r="C38" s="104" t="str">
        <f>IF(startday=1,INDEX(weekDayNames,2),INDEX(weekDayNames,3))</f>
        <v>M</v>
      </c>
      <c r="D38" s="104" t="str">
        <f>IF(startday=1,INDEX(weekDayNames,3),INDEX(weekDayNames,4))</f>
        <v>Tu</v>
      </c>
      <c r="E38" s="104" t="str">
        <f>IF(startday=1,INDEX(weekDayNames,4),INDEX(weekDayNames,5))</f>
        <v>W</v>
      </c>
      <c r="F38" s="104" t="str">
        <f>IF(startday=1,INDEX(weekDayNames,5),INDEX(weekDayNames,6))</f>
        <v>Th</v>
      </c>
      <c r="G38" s="104" t="str">
        <f>IF(startday=1,INDEX(weekDayNames,6),INDEX(weekDayNames,7))</f>
        <v>F</v>
      </c>
      <c r="H38" s="103" t="str">
        <f>IF(startday=1,INDEX(weekDayNames,7),INDEX(weekDayNames,1))</f>
        <v>Sa</v>
      </c>
      <c r="I38" s="101"/>
      <c r="J38" s="105">
        <v>2</v>
      </c>
      <c r="K38" s="106" t="s">
        <v>143</v>
      </c>
      <c r="L38" s="98"/>
      <c r="M38" s="103" t="str">
        <f>IF(startday=1,INDEX(weekDayNames,1),INDEX(weekDayNames,2))</f>
        <v>Su</v>
      </c>
      <c r="N38" s="104" t="str">
        <f>IF(startday=1,INDEX(weekDayNames,2),INDEX(weekDayNames,3))</f>
        <v>M</v>
      </c>
      <c r="O38" s="104" t="str">
        <f>IF(startday=1,INDEX(weekDayNames,3),INDEX(weekDayNames,4))</f>
        <v>Tu</v>
      </c>
      <c r="P38" s="104" t="str">
        <f>IF(startday=1,INDEX(weekDayNames,4),INDEX(weekDayNames,5))</f>
        <v>W</v>
      </c>
      <c r="Q38" s="104" t="str">
        <f>IF(startday=1,INDEX(weekDayNames,5),INDEX(weekDayNames,6))</f>
        <v>Th</v>
      </c>
      <c r="R38" s="104" t="str">
        <f>IF(startday=1,INDEX(weekDayNames,6),INDEX(weekDayNames,7))</f>
        <v>F</v>
      </c>
      <c r="S38" s="103" t="str">
        <f>IF(startday=1,INDEX(weekDayNames,7),INDEX(weekDayNames,1))</f>
        <v>Sa</v>
      </c>
      <c r="T38" s="101"/>
      <c r="U38" s="105">
        <v>1</v>
      </c>
      <c r="V38" s="106" t="s">
        <v>143</v>
      </c>
      <c r="W38" s="98"/>
      <c r="X38" s="98"/>
      <c r="Y38" s="563"/>
      <c r="Z38" s="98"/>
      <c r="AA38" s="98"/>
    </row>
    <row r="39" spans="1:28" s="39" customFormat="1" ht="13" customHeight="1" x14ac:dyDescent="0.3">
      <c r="A39" s="98"/>
      <c r="B39" s="107" t="str">
        <f t="array" ref="B39:H44">IF(MONTH(B37)&lt;&gt;MONTH(DATE(YEAR(B37),MONTH(B37),1)-WEEKDAY(DATE(YEAR(B37),MONTH(B37),1),startday)+(WeekNo-1)*7+WeekDay),"",DATE(YEAR(B37),MONTH(B37),1)-WEEKDAY(DATE(YEAR(B37),MONTH(B37),1),startday)+(WeekNo-1)*7+WeekDay)</f>
        <v/>
      </c>
      <c r="C39" s="110" t="str">
        <v/>
      </c>
      <c r="D39" s="110" t="str">
        <v/>
      </c>
      <c r="E39" s="113" t="str">
        <v/>
      </c>
      <c r="F39" s="121">
        <v>44105</v>
      </c>
      <c r="G39" s="110">
        <v>44106</v>
      </c>
      <c r="H39" s="107">
        <v>44107</v>
      </c>
      <c r="I39" s="117"/>
      <c r="J39" s="111">
        <v>8</v>
      </c>
      <c r="K39" s="112" t="s">
        <v>95</v>
      </c>
      <c r="L39" s="98"/>
      <c r="M39" s="107" t="str">
        <f t="array" ref="M39:S44">IF(MONTH(M37)&lt;&gt;MONTH(DATE(YEAR(M37),MONTH(M37),1)-WEEKDAY(DATE(YEAR(M37),MONTH(M37),1),startday)+(WeekNo-1)*7+WeekDay),"",DATE(YEAR(M37),MONTH(M37),1)-WEEKDAY(DATE(YEAR(M37),MONTH(M37),1),startday)+(WeekNo-1)*7+WeekDay)</f>
        <v/>
      </c>
      <c r="N39" s="110" t="str">
        <v/>
      </c>
      <c r="O39" s="110" t="str">
        <v/>
      </c>
      <c r="P39" s="113" t="str">
        <v/>
      </c>
      <c r="Q39" s="110">
        <v>44287</v>
      </c>
      <c r="R39" s="110">
        <v>44288</v>
      </c>
      <c r="S39" s="107">
        <v>44289</v>
      </c>
      <c r="T39" s="101"/>
      <c r="U39" s="111">
        <v>7</v>
      </c>
      <c r="V39" s="112" t="s">
        <v>95</v>
      </c>
      <c r="W39" s="98"/>
      <c r="X39" s="98"/>
      <c r="Y39" s="563"/>
      <c r="Z39" s="98"/>
      <c r="AA39" s="99"/>
    </row>
    <row r="40" spans="1:28" s="39" customFormat="1" ht="13" customHeight="1" x14ac:dyDescent="0.25">
      <c r="A40" s="98"/>
      <c r="B40" s="107">
        <v>44108</v>
      </c>
      <c r="C40" s="110">
        <v>44109</v>
      </c>
      <c r="D40" s="109">
        <v>44110</v>
      </c>
      <c r="E40" s="110">
        <v>44111</v>
      </c>
      <c r="F40" s="110">
        <v>44112</v>
      </c>
      <c r="G40" s="110">
        <v>44113</v>
      </c>
      <c r="H40" s="107">
        <v>44114</v>
      </c>
      <c r="I40" s="117"/>
      <c r="J40" s="105">
        <v>16</v>
      </c>
      <c r="K40" s="106" t="s">
        <v>143</v>
      </c>
      <c r="L40" s="101"/>
      <c r="M40" s="107">
        <v>44290</v>
      </c>
      <c r="N40" s="110">
        <v>44291</v>
      </c>
      <c r="O40" s="109">
        <v>44292</v>
      </c>
      <c r="P40" s="110">
        <v>44293</v>
      </c>
      <c r="Q40" s="110">
        <v>44294</v>
      </c>
      <c r="R40" s="110">
        <v>44295</v>
      </c>
      <c r="S40" s="107">
        <v>44296</v>
      </c>
      <c r="T40" s="101"/>
      <c r="U40" s="136">
        <v>15</v>
      </c>
      <c r="V40" s="106" t="s">
        <v>143</v>
      </c>
      <c r="W40" s="98"/>
      <c r="X40" s="98"/>
      <c r="Y40" s="131"/>
      <c r="Z40" s="98"/>
      <c r="AA40" s="98"/>
    </row>
    <row r="41" spans="1:28" s="40" customFormat="1" ht="13" customHeight="1" x14ac:dyDescent="0.3">
      <c r="A41" s="99"/>
      <c r="B41" s="142">
        <v>44115</v>
      </c>
      <c r="C41" s="121">
        <v>44116</v>
      </c>
      <c r="D41" s="121">
        <v>44117</v>
      </c>
      <c r="E41" s="113">
        <v>44118</v>
      </c>
      <c r="F41" s="110">
        <v>44119</v>
      </c>
      <c r="G41" s="110">
        <v>44120</v>
      </c>
      <c r="H41" s="143">
        <v>44121</v>
      </c>
      <c r="I41" s="101"/>
      <c r="J41" s="111">
        <v>22</v>
      </c>
      <c r="K41" s="112" t="s">
        <v>95</v>
      </c>
      <c r="L41" s="98"/>
      <c r="M41" s="107">
        <v>44297</v>
      </c>
      <c r="N41" s="110">
        <v>44298</v>
      </c>
      <c r="O41" s="110">
        <v>44299</v>
      </c>
      <c r="P41" s="113">
        <v>44300</v>
      </c>
      <c r="Q41" s="110">
        <v>44301</v>
      </c>
      <c r="R41" s="110">
        <v>44302</v>
      </c>
      <c r="S41" s="107">
        <v>44303</v>
      </c>
      <c r="T41" s="101"/>
      <c r="U41" s="111">
        <v>21</v>
      </c>
      <c r="V41" s="112" t="s">
        <v>95</v>
      </c>
      <c r="W41" s="99"/>
      <c r="X41" s="99"/>
      <c r="Y41" s="99"/>
      <c r="Z41" s="99"/>
      <c r="AA41" s="98"/>
      <c r="AB41" s="39"/>
    </row>
    <row r="42" spans="1:28" s="39" customFormat="1" ht="13" customHeight="1" x14ac:dyDescent="0.25">
      <c r="A42" s="98"/>
      <c r="B42" s="107">
        <v>44122</v>
      </c>
      <c r="C42" s="110">
        <v>44123</v>
      </c>
      <c r="D42" s="109">
        <v>44124</v>
      </c>
      <c r="E42" s="110">
        <v>44125</v>
      </c>
      <c r="F42" s="110">
        <v>44126</v>
      </c>
      <c r="G42" s="110">
        <v>44127</v>
      </c>
      <c r="H42" s="107">
        <v>44128</v>
      </c>
      <c r="I42" s="101"/>
      <c r="J42" s="105">
        <v>30</v>
      </c>
      <c r="K42" s="106" t="s">
        <v>143</v>
      </c>
      <c r="L42" s="101"/>
      <c r="M42" s="107">
        <v>44304</v>
      </c>
      <c r="N42" s="110">
        <v>44305</v>
      </c>
      <c r="O42" s="109">
        <v>44306</v>
      </c>
      <c r="P42" s="110">
        <v>44307</v>
      </c>
      <c r="Q42" s="110">
        <v>44308</v>
      </c>
      <c r="R42" s="110">
        <v>44309</v>
      </c>
      <c r="S42" s="107">
        <v>44310</v>
      </c>
      <c r="T42" s="101"/>
      <c r="U42" s="130">
        <v>29</v>
      </c>
      <c r="V42" s="106" t="s">
        <v>143</v>
      </c>
      <c r="W42" s="98"/>
      <c r="X42" s="98"/>
      <c r="Y42" s="98"/>
      <c r="Z42" s="98"/>
      <c r="AA42" s="98"/>
    </row>
    <row r="43" spans="1:28" s="39" customFormat="1" ht="13" customHeight="1" x14ac:dyDescent="0.2">
      <c r="A43" s="98"/>
      <c r="B43" s="107">
        <v>44129</v>
      </c>
      <c r="C43" s="110">
        <v>44130</v>
      </c>
      <c r="D43" s="110">
        <v>44131</v>
      </c>
      <c r="E43" s="113">
        <v>44132</v>
      </c>
      <c r="F43" s="108">
        <v>44133</v>
      </c>
      <c r="G43" s="123">
        <v>44134</v>
      </c>
      <c r="H43" s="107">
        <v>44135</v>
      </c>
      <c r="I43" s="101"/>
      <c r="J43" s="118">
        <v>31</v>
      </c>
      <c r="K43" s="120" t="s">
        <v>152</v>
      </c>
      <c r="L43" s="101"/>
      <c r="M43" s="107">
        <v>44311</v>
      </c>
      <c r="N43" s="110">
        <v>44312</v>
      </c>
      <c r="O43" s="110">
        <v>44313</v>
      </c>
      <c r="P43" s="113">
        <v>44314</v>
      </c>
      <c r="Q43" s="108">
        <v>44315</v>
      </c>
      <c r="R43" s="123">
        <v>44316</v>
      </c>
      <c r="S43" s="107" t="str">
        <v/>
      </c>
      <c r="T43" s="101"/>
      <c r="U43" s="144">
        <v>30</v>
      </c>
      <c r="V43" s="120" t="s">
        <v>151</v>
      </c>
      <c r="W43" s="98"/>
      <c r="X43" s="98"/>
      <c r="Y43" s="98"/>
      <c r="Z43" s="98"/>
      <c r="AA43" s="98"/>
    </row>
    <row r="44" spans="1:28" s="39" customFormat="1" ht="13" customHeight="1" x14ac:dyDescent="0.3">
      <c r="A44" s="98"/>
      <c r="B44" s="142" t="str">
        <v/>
      </c>
      <c r="C44" s="110" t="str">
        <v/>
      </c>
      <c r="D44" s="110" t="str">
        <v/>
      </c>
      <c r="E44" s="110" t="str">
        <v/>
      </c>
      <c r="F44" s="110" t="str">
        <v/>
      </c>
      <c r="G44" s="110" t="str">
        <v/>
      </c>
      <c r="H44" s="107" t="str">
        <v/>
      </c>
      <c r="I44" s="101"/>
      <c r="J44" s="120"/>
      <c r="K44" s="120"/>
      <c r="L44" s="101"/>
      <c r="M44" s="107" t="str">
        <v/>
      </c>
      <c r="N44" s="110" t="str">
        <v/>
      </c>
      <c r="O44" s="110" t="str">
        <v/>
      </c>
      <c r="P44" s="110" t="str">
        <v/>
      </c>
      <c r="Q44" s="110" t="str">
        <v/>
      </c>
      <c r="R44" s="110" t="str">
        <v/>
      </c>
      <c r="S44" s="107" t="str">
        <v/>
      </c>
      <c r="T44" s="101"/>
      <c r="U44" s="98"/>
      <c r="V44" s="98"/>
      <c r="W44" s="98"/>
      <c r="X44" s="98"/>
      <c r="Y44" s="98"/>
      <c r="Z44" s="98"/>
      <c r="AA44" s="98"/>
      <c r="AB44" s="40"/>
    </row>
    <row r="45" spans="1:28" s="39" customFormat="1" ht="5.25" customHeight="1" x14ac:dyDescent="0.2">
      <c r="A45" s="98"/>
      <c r="B45" s="101"/>
      <c r="C45" s="101"/>
      <c r="D45" s="101"/>
      <c r="E45" s="101"/>
      <c r="F45" s="101"/>
      <c r="G45" s="101"/>
      <c r="H45" s="101"/>
      <c r="I45" s="101"/>
      <c r="J45" s="98"/>
      <c r="K45" s="98"/>
      <c r="L45" s="101"/>
      <c r="M45" s="101"/>
      <c r="N45" s="101"/>
      <c r="O45" s="101"/>
      <c r="P45" s="101"/>
      <c r="Q45" s="101"/>
      <c r="R45" s="101"/>
      <c r="S45" s="101"/>
      <c r="T45" s="101"/>
      <c r="U45" s="98"/>
      <c r="V45" s="98"/>
      <c r="W45" s="98"/>
      <c r="X45" s="98"/>
      <c r="Y45" s="98"/>
      <c r="Z45" s="98"/>
      <c r="AA45" s="98"/>
    </row>
    <row r="46" spans="1:28" s="39" customFormat="1" ht="10.5" x14ac:dyDescent="0.2">
      <c r="A46" s="98"/>
      <c r="B46" s="564">
        <f>DATE(year,11,1)</f>
        <v>44136</v>
      </c>
      <c r="C46" s="565"/>
      <c r="D46" s="565"/>
      <c r="E46" s="565"/>
      <c r="F46" s="565"/>
      <c r="G46" s="565"/>
      <c r="H46" s="565"/>
      <c r="I46" s="101"/>
      <c r="J46" s="566" t="s">
        <v>103</v>
      </c>
      <c r="K46" s="566"/>
      <c r="L46" s="101"/>
      <c r="M46" s="564">
        <f>DATE(year+1,5,1)</f>
        <v>44317</v>
      </c>
      <c r="N46" s="565"/>
      <c r="O46" s="565"/>
      <c r="P46" s="565"/>
      <c r="Q46" s="565"/>
      <c r="R46" s="565"/>
      <c r="S46" s="565"/>
      <c r="T46" s="101"/>
      <c r="U46" s="566" t="s">
        <v>104</v>
      </c>
      <c r="V46" s="566"/>
      <c r="W46" s="98"/>
      <c r="X46" s="98"/>
      <c r="Y46" s="98"/>
      <c r="Z46" s="98"/>
      <c r="AA46" s="98"/>
    </row>
    <row r="47" spans="1:28" s="39" customFormat="1" ht="13" customHeight="1" x14ac:dyDescent="0.25">
      <c r="A47" s="98"/>
      <c r="B47" s="103" t="str">
        <f>IF(startday=1,INDEX(weekDayNames,1),INDEX(weekDayNames,2))</f>
        <v>Su</v>
      </c>
      <c r="C47" s="104" t="str">
        <f>IF(startday=1,INDEX(weekDayNames,2),INDEX(weekDayNames,3))</f>
        <v>M</v>
      </c>
      <c r="D47" s="104" t="str">
        <f>IF(startday=1,INDEX(weekDayNames,3),INDEX(weekDayNames,4))</f>
        <v>Tu</v>
      </c>
      <c r="E47" s="104" t="str">
        <f>IF(startday=1,INDEX(weekDayNames,4),INDEX(weekDayNames,5))</f>
        <v>W</v>
      </c>
      <c r="F47" s="104" t="str">
        <f>IF(startday=1,INDEX(weekDayNames,5),INDEX(weekDayNames,6))</f>
        <v>Th</v>
      </c>
      <c r="G47" s="104" t="str">
        <f>IF(startday=1,INDEX(weekDayNames,6),INDEX(weekDayNames,7))</f>
        <v>F</v>
      </c>
      <c r="H47" s="103" t="str">
        <f>IF(startday=1,INDEX(weekDayNames,7),INDEX(weekDayNames,1))</f>
        <v>Sa</v>
      </c>
      <c r="I47" s="101"/>
      <c r="J47" s="145" t="s">
        <v>163</v>
      </c>
      <c r="K47" s="112" t="s">
        <v>95</v>
      </c>
      <c r="L47" s="101"/>
      <c r="M47" s="103" t="str">
        <f>IF(startday=1,INDEX(weekDayNames,1),INDEX(weekDayNames,2))</f>
        <v>Su</v>
      </c>
      <c r="N47" s="104" t="str">
        <f>IF(startday=1,INDEX(weekDayNames,2),INDEX(weekDayNames,3))</f>
        <v>M</v>
      </c>
      <c r="O47" s="104" t="str">
        <f>IF(startday=1,INDEX(weekDayNames,3),INDEX(weekDayNames,4))</f>
        <v>Tu</v>
      </c>
      <c r="P47" s="104" t="str">
        <f>IF(startday=1,INDEX(weekDayNames,4),INDEX(weekDayNames,5))</f>
        <v>W</v>
      </c>
      <c r="Q47" s="104" t="str">
        <f>IF(startday=1,INDEX(weekDayNames,5),INDEX(weekDayNames,6))</f>
        <v>Th</v>
      </c>
      <c r="R47" s="104" t="str">
        <f>IF(startday=1,INDEX(weekDayNames,6),INDEX(weekDayNames,7))</f>
        <v>F</v>
      </c>
      <c r="S47" s="103" t="str">
        <f>IF(startday=1,INDEX(weekDayNames,7),INDEX(weekDayNames,1))</f>
        <v>Sa</v>
      </c>
      <c r="T47" s="101"/>
      <c r="U47" s="111">
        <v>5</v>
      </c>
      <c r="V47" s="112" t="s">
        <v>95</v>
      </c>
      <c r="W47" s="98"/>
      <c r="X47" s="98"/>
      <c r="Y47" s="98"/>
      <c r="Z47" s="98"/>
      <c r="AA47" s="98"/>
    </row>
    <row r="48" spans="1:28" s="39" customFormat="1" ht="13" customHeight="1" x14ac:dyDescent="0.2">
      <c r="A48" s="98"/>
      <c r="B48" s="107">
        <f t="array" ref="B48:H53">IF(MONTH(B46)&lt;&gt;MONTH(DATE(YEAR(B46),MONTH(B46),1)-WEEKDAY(DATE(YEAR(B46),MONTH(B46),1),startday)+(WeekNo-1)*7+WeekDay),"",DATE(YEAR(B46),MONTH(B46),1)-WEEKDAY(DATE(YEAR(B46),MONTH(B46),1),startday)+(WeekNo-1)*7+WeekDay)</f>
        <v>44136</v>
      </c>
      <c r="C48" s="110">
        <v>44137</v>
      </c>
      <c r="D48" s="146">
        <v>44138</v>
      </c>
      <c r="E48" s="109">
        <v>44139</v>
      </c>
      <c r="F48" s="109">
        <v>44140</v>
      </c>
      <c r="G48" s="110">
        <v>44141</v>
      </c>
      <c r="H48" s="107">
        <v>44142</v>
      </c>
      <c r="I48" s="101"/>
      <c r="J48" s="129">
        <v>13</v>
      </c>
      <c r="K48" s="106" t="s">
        <v>143</v>
      </c>
      <c r="L48" s="101"/>
      <c r="M48" s="107" t="str">
        <f t="array" ref="M48:S53">IF(MONTH(M46)&lt;&gt;MONTH(DATE(YEAR(M46),MONTH(M46),1)-WEEKDAY(DATE(YEAR(M46),MONTH(M46),1),startday)+(WeekNo-1)*7+WeekDay),"",DATE(YEAR(M46),MONTH(M46),1)-WEEKDAY(DATE(YEAR(M46),MONTH(M46),1),startday)+(WeekNo-1)*7+WeekDay)</f>
        <v/>
      </c>
      <c r="N48" s="147" t="str">
        <v/>
      </c>
      <c r="O48" s="109" t="str">
        <v/>
      </c>
      <c r="P48" s="109" t="str">
        <v/>
      </c>
      <c r="Q48" s="110" t="str">
        <v/>
      </c>
      <c r="R48" s="110" t="str">
        <v/>
      </c>
      <c r="S48" s="107">
        <v>44317</v>
      </c>
      <c r="T48" s="101"/>
      <c r="U48" s="130">
        <v>13</v>
      </c>
      <c r="V48" s="106" t="s">
        <v>143</v>
      </c>
      <c r="W48" s="98"/>
      <c r="X48" s="98"/>
      <c r="Y48" s="98"/>
      <c r="Z48" s="98"/>
      <c r="AA48" s="98"/>
    </row>
    <row r="49" spans="1:28" s="39" customFormat="1" ht="13" customHeight="1" x14ac:dyDescent="0.25">
      <c r="A49" s="98"/>
      <c r="B49" s="107">
        <v>44143</v>
      </c>
      <c r="C49" s="110">
        <v>44144</v>
      </c>
      <c r="D49" s="109">
        <v>44145</v>
      </c>
      <c r="E49" s="110">
        <v>44146</v>
      </c>
      <c r="F49" s="110">
        <v>44147</v>
      </c>
      <c r="G49" s="110">
        <v>44148</v>
      </c>
      <c r="H49" s="107">
        <v>44149</v>
      </c>
      <c r="I49" s="101"/>
      <c r="J49" s="111">
        <v>19</v>
      </c>
      <c r="K49" s="112" t="s">
        <v>95</v>
      </c>
      <c r="L49" s="101"/>
      <c r="M49" s="107">
        <v>44318</v>
      </c>
      <c r="N49" s="110">
        <v>44319</v>
      </c>
      <c r="O49" s="109">
        <v>44320</v>
      </c>
      <c r="P49" s="110">
        <v>44321</v>
      </c>
      <c r="Q49" s="110">
        <v>44322</v>
      </c>
      <c r="R49" s="110">
        <v>44323</v>
      </c>
      <c r="S49" s="107">
        <v>44324</v>
      </c>
      <c r="T49" s="101"/>
      <c r="U49" s="111">
        <v>19</v>
      </c>
      <c r="V49" s="112" t="s">
        <v>95</v>
      </c>
      <c r="W49" s="98"/>
      <c r="X49" s="98"/>
      <c r="Y49" s="134"/>
      <c r="Z49" s="98"/>
      <c r="AA49" s="98"/>
    </row>
    <row r="50" spans="1:28" s="40" customFormat="1" ht="13" customHeight="1" x14ac:dyDescent="0.3">
      <c r="A50" s="99"/>
      <c r="B50" s="107">
        <v>44150</v>
      </c>
      <c r="C50" s="110">
        <v>44151</v>
      </c>
      <c r="D50" s="110">
        <v>44152</v>
      </c>
      <c r="E50" s="113">
        <v>44153</v>
      </c>
      <c r="F50" s="110">
        <v>44154</v>
      </c>
      <c r="G50" s="110">
        <v>44155</v>
      </c>
      <c r="H50" s="107">
        <v>44156</v>
      </c>
      <c r="I50" s="101"/>
      <c r="J50" s="105">
        <v>27</v>
      </c>
      <c r="K50" s="106" t="s">
        <v>143</v>
      </c>
      <c r="L50" s="101"/>
      <c r="M50" s="107">
        <v>44325</v>
      </c>
      <c r="N50" s="110">
        <v>44326</v>
      </c>
      <c r="O50" s="110">
        <v>44327</v>
      </c>
      <c r="P50" s="113">
        <v>44328</v>
      </c>
      <c r="Q50" s="110">
        <v>44329</v>
      </c>
      <c r="R50" s="110">
        <v>44330</v>
      </c>
      <c r="S50" s="107">
        <v>44331</v>
      </c>
      <c r="T50" s="101"/>
      <c r="U50" s="130">
        <v>27</v>
      </c>
      <c r="V50" s="106" t="s">
        <v>143</v>
      </c>
      <c r="W50" s="99"/>
      <c r="X50" s="99"/>
      <c r="Y50" s="131"/>
      <c r="Z50" s="98"/>
      <c r="AA50" s="98"/>
      <c r="AB50" s="39"/>
    </row>
    <row r="51" spans="1:28" s="39" customFormat="1" ht="13" customHeight="1" x14ac:dyDescent="0.3">
      <c r="A51" s="98"/>
      <c r="B51" s="107">
        <v>44157</v>
      </c>
      <c r="C51" s="110">
        <v>44158</v>
      </c>
      <c r="D51" s="109">
        <v>44159</v>
      </c>
      <c r="E51" s="110">
        <v>44160</v>
      </c>
      <c r="F51" s="110">
        <v>44161</v>
      </c>
      <c r="G51" s="110">
        <v>44162</v>
      </c>
      <c r="H51" s="107">
        <v>44163</v>
      </c>
      <c r="I51" s="101"/>
      <c r="L51" s="101"/>
      <c r="M51" s="107">
        <v>44332</v>
      </c>
      <c r="N51" s="110">
        <v>44333</v>
      </c>
      <c r="O51" s="109">
        <v>44334</v>
      </c>
      <c r="P51" s="110">
        <v>44335</v>
      </c>
      <c r="Q51" s="110">
        <v>44336</v>
      </c>
      <c r="R51" s="110">
        <v>44337</v>
      </c>
      <c r="S51" s="107">
        <v>44338</v>
      </c>
      <c r="T51" s="101"/>
      <c r="W51" s="98"/>
      <c r="X51" s="98"/>
      <c r="Y51" s="131"/>
      <c r="Z51" s="98"/>
      <c r="AA51" s="99"/>
    </row>
    <row r="52" spans="1:28" s="39" customFormat="1" ht="13" customHeight="1" x14ac:dyDescent="0.2">
      <c r="A52" s="98"/>
      <c r="B52" s="107">
        <v>44164</v>
      </c>
      <c r="C52" s="110">
        <v>44165</v>
      </c>
      <c r="D52" s="110" t="str">
        <v/>
      </c>
      <c r="E52" s="113" t="str">
        <v/>
      </c>
      <c r="F52" s="110" t="str">
        <v/>
      </c>
      <c r="G52" s="110" t="str">
        <v/>
      </c>
      <c r="H52" s="107" t="str">
        <v/>
      </c>
      <c r="I52" s="101"/>
      <c r="L52" s="101"/>
      <c r="M52" s="107">
        <v>44339</v>
      </c>
      <c r="N52" s="110">
        <v>44340</v>
      </c>
      <c r="O52" s="110">
        <v>44341</v>
      </c>
      <c r="P52" s="113">
        <v>44342</v>
      </c>
      <c r="Q52" s="110">
        <v>44343</v>
      </c>
      <c r="R52" s="110">
        <v>44344</v>
      </c>
      <c r="S52" s="107">
        <v>44345</v>
      </c>
      <c r="T52" s="101"/>
      <c r="W52" s="98"/>
      <c r="X52" s="98"/>
      <c r="Y52" s="131"/>
      <c r="Z52" s="98"/>
      <c r="AA52" s="98"/>
    </row>
    <row r="53" spans="1:28" s="39" customFormat="1" ht="13" customHeight="1" x14ac:dyDescent="0.3">
      <c r="A53" s="98"/>
      <c r="B53" s="107" t="str">
        <v/>
      </c>
      <c r="C53" s="110" t="str">
        <v/>
      </c>
      <c r="D53" s="110" t="str">
        <v/>
      </c>
      <c r="E53" s="110" t="str">
        <v/>
      </c>
      <c r="F53" s="110" t="str">
        <v/>
      </c>
      <c r="G53" s="110" t="str">
        <v/>
      </c>
      <c r="H53" s="107" t="str">
        <v/>
      </c>
      <c r="I53" s="101"/>
      <c r="J53" s="148"/>
      <c r="K53" s="115"/>
      <c r="L53" s="101"/>
      <c r="M53" s="107">
        <v>44346</v>
      </c>
      <c r="N53" s="110">
        <v>44347</v>
      </c>
      <c r="O53" s="110" t="str">
        <v/>
      </c>
      <c r="P53" s="110" t="str">
        <v/>
      </c>
      <c r="Q53" s="110" t="str">
        <v/>
      </c>
      <c r="R53" s="110" t="str">
        <v/>
      </c>
      <c r="S53" s="107" t="str">
        <v/>
      </c>
      <c r="T53" s="101"/>
      <c r="U53" s="149"/>
      <c r="V53" s="101"/>
      <c r="W53" s="98"/>
      <c r="X53" s="98"/>
      <c r="Y53" s="150"/>
      <c r="Z53" s="99"/>
      <c r="AA53" s="98"/>
      <c r="AB53" s="40"/>
    </row>
    <row r="54" spans="1:28" s="39" customFormat="1" ht="4.75" customHeight="1" x14ac:dyDescent="0.3">
      <c r="A54" s="98"/>
      <c r="B54" s="101"/>
      <c r="C54" s="101"/>
      <c r="D54" s="101"/>
      <c r="E54" s="101"/>
      <c r="F54" s="101"/>
      <c r="G54" s="101"/>
      <c r="H54" s="101"/>
      <c r="I54" s="101"/>
      <c r="J54" s="98"/>
      <c r="K54" s="98"/>
      <c r="L54" s="101"/>
      <c r="M54" s="99"/>
      <c r="N54" s="99"/>
      <c r="O54" s="99"/>
      <c r="P54" s="99"/>
      <c r="Q54" s="99"/>
      <c r="R54" s="99"/>
      <c r="S54" s="99"/>
      <c r="T54" s="101"/>
      <c r="U54" s="99"/>
      <c r="V54" s="99"/>
      <c r="W54" s="98"/>
      <c r="X54" s="98"/>
      <c r="Y54" s="131"/>
      <c r="Z54" s="98"/>
      <c r="AA54" s="98"/>
    </row>
    <row r="55" spans="1:28" s="39" customFormat="1" ht="10.5" x14ac:dyDescent="0.2">
      <c r="A55" s="98"/>
      <c r="B55" s="564">
        <f>DATE(year,12,1)</f>
        <v>44166</v>
      </c>
      <c r="C55" s="565"/>
      <c r="D55" s="565"/>
      <c r="E55" s="565"/>
      <c r="F55" s="565"/>
      <c r="G55" s="565"/>
      <c r="H55" s="565"/>
      <c r="I55" s="101"/>
      <c r="J55" s="566" t="s">
        <v>105</v>
      </c>
      <c r="K55" s="566"/>
      <c r="L55" s="101"/>
      <c r="M55" s="564">
        <f>DATE(year+1,6,1)</f>
        <v>44348</v>
      </c>
      <c r="N55" s="565"/>
      <c r="O55" s="565"/>
      <c r="P55" s="565"/>
      <c r="Q55" s="565"/>
      <c r="R55" s="565"/>
      <c r="S55" s="565"/>
      <c r="T55" s="101"/>
      <c r="U55" s="566" t="s">
        <v>106</v>
      </c>
      <c r="V55" s="566"/>
      <c r="W55" s="98"/>
      <c r="X55" s="98"/>
      <c r="Y55" s="98"/>
      <c r="Z55" s="98"/>
      <c r="AA55" s="98"/>
    </row>
    <row r="56" spans="1:28" s="39" customFormat="1" ht="13" customHeight="1" x14ac:dyDescent="0.25">
      <c r="A56" s="98"/>
      <c r="B56" s="103" t="str">
        <f>IF(startday=1,INDEX(weekDayNames,1),INDEX(weekDayNames,2))</f>
        <v>Su</v>
      </c>
      <c r="C56" s="104" t="str">
        <f>IF(startday=1,INDEX(weekDayNames,2),INDEX(weekDayNames,3))</f>
        <v>M</v>
      </c>
      <c r="D56" s="104" t="str">
        <f>IF(startday=1,INDEX(weekDayNames,3),INDEX(weekDayNames,4))</f>
        <v>Tu</v>
      </c>
      <c r="E56" s="104" t="str">
        <f>IF(startday=1,INDEX(weekDayNames,4),INDEX(weekDayNames,5))</f>
        <v>W</v>
      </c>
      <c r="F56" s="104" t="str">
        <f>IF(startday=1,INDEX(weekDayNames,5),INDEX(weekDayNames,6))</f>
        <v>Th</v>
      </c>
      <c r="G56" s="104" t="str">
        <f>IF(startday=1,INDEX(weekDayNames,6),INDEX(weekDayNames,7))</f>
        <v>F</v>
      </c>
      <c r="H56" s="103" t="str">
        <f>IF(startday=1,INDEX(weekDayNames,7),INDEX(weekDayNames,1))</f>
        <v>Sa</v>
      </c>
      <c r="I56" s="101"/>
      <c r="J56" s="111">
        <v>3</v>
      </c>
      <c r="K56" s="112" t="s">
        <v>95</v>
      </c>
      <c r="L56" s="101"/>
      <c r="M56" s="103" t="str">
        <f>IF(startday=1,INDEX(weekDayNames,1),INDEX(weekDayNames,2))</f>
        <v>Su</v>
      </c>
      <c r="N56" s="104" t="str">
        <f>IF(startday=1,INDEX(weekDayNames,2),INDEX(weekDayNames,3))</f>
        <v>M</v>
      </c>
      <c r="O56" s="104" t="str">
        <f>IF(startday=1,INDEX(weekDayNames,3),INDEX(weekDayNames,4))</f>
        <v>Tu</v>
      </c>
      <c r="P56" s="104" t="str">
        <f>IF(startday=1,INDEX(weekDayNames,4),INDEX(weekDayNames,5))</f>
        <v>W</v>
      </c>
      <c r="Q56" s="104" t="str">
        <f>IF(startday=1,INDEX(weekDayNames,5),INDEX(weekDayNames,6))</f>
        <v>Th</v>
      </c>
      <c r="R56" s="104" t="str">
        <f>IF(startday=1,INDEX(weekDayNames,6),INDEX(weekDayNames,7))</f>
        <v>F</v>
      </c>
      <c r="S56" s="103" t="str">
        <f>IF(startday=1,INDEX(weekDayNames,7),INDEX(weekDayNames,1))</f>
        <v>Sa</v>
      </c>
      <c r="T56" s="101"/>
      <c r="U56" s="111">
        <v>2</v>
      </c>
      <c r="V56" s="112" t="s">
        <v>95</v>
      </c>
      <c r="W56" s="98"/>
      <c r="X56" s="98"/>
      <c r="Y56" s="98"/>
      <c r="Z56" s="98"/>
      <c r="AA56" s="98"/>
    </row>
    <row r="57" spans="1:28" s="39" customFormat="1" ht="13" customHeight="1" x14ac:dyDescent="0.25">
      <c r="A57" s="98"/>
      <c r="B57" s="107" t="str">
        <f t="array" ref="B57:H62">IF(MONTH(B55)&lt;&gt;MONTH(DATE(YEAR(B55),MONTH(B55),1)-WEEKDAY(DATE(YEAR(B55),MONTH(B55),1),startday)+(WeekNo-1)*7+WeekDay),"",DATE(YEAR(B55),MONTH(B55),1)-WEEKDAY(DATE(YEAR(B55),MONTH(B55),1),startday)+(WeekNo-1)*7+WeekDay)</f>
        <v/>
      </c>
      <c r="C57" s="110" t="str">
        <v/>
      </c>
      <c r="D57" s="109">
        <v>44166</v>
      </c>
      <c r="E57" s="110">
        <v>44167</v>
      </c>
      <c r="F57" s="110">
        <v>44168</v>
      </c>
      <c r="G57" s="110">
        <v>44169</v>
      </c>
      <c r="H57" s="107">
        <v>44170</v>
      </c>
      <c r="I57" s="101"/>
      <c r="J57" s="105">
        <v>11</v>
      </c>
      <c r="K57" s="106" t="s">
        <v>143</v>
      </c>
      <c r="L57" s="101"/>
      <c r="M57" s="107" t="str">
        <f t="array" ref="M57:S62">IF(MONTH(M55)&lt;&gt;MONTH(DATE(YEAR(M55),MONTH(M55),1)-WEEKDAY(DATE(YEAR(M55),MONTH(M55),1),startday)+(WeekNo-1)*7+WeekDay),"",DATE(YEAR(M55),MONTH(M55),1)-WEEKDAY(DATE(YEAR(M55),MONTH(M55),1),startday)+(WeekNo-1)*7+WeekDay)</f>
        <v/>
      </c>
      <c r="N57" s="110" t="str">
        <v/>
      </c>
      <c r="O57" s="109">
        <v>44348</v>
      </c>
      <c r="P57" s="110">
        <v>44349</v>
      </c>
      <c r="Q57" s="110">
        <v>44350</v>
      </c>
      <c r="R57" s="110">
        <v>44351</v>
      </c>
      <c r="S57" s="107">
        <v>44352</v>
      </c>
      <c r="T57" s="101"/>
      <c r="U57" s="130">
        <v>10</v>
      </c>
      <c r="V57" s="106" t="s">
        <v>143</v>
      </c>
      <c r="W57" s="98"/>
      <c r="X57" s="98"/>
      <c r="Y57" s="98"/>
      <c r="Z57" s="98"/>
      <c r="AA57" s="98"/>
    </row>
    <row r="58" spans="1:28" s="39" customFormat="1" ht="13" customHeight="1" x14ac:dyDescent="0.25">
      <c r="A58" s="98"/>
      <c r="B58" s="107">
        <v>44171</v>
      </c>
      <c r="C58" s="110">
        <v>44172</v>
      </c>
      <c r="D58" s="110">
        <v>44173</v>
      </c>
      <c r="E58" s="113">
        <v>44174</v>
      </c>
      <c r="F58" s="110">
        <v>44175</v>
      </c>
      <c r="G58" s="110">
        <v>44176</v>
      </c>
      <c r="H58" s="107">
        <v>44177</v>
      </c>
      <c r="I58" s="101"/>
      <c r="J58" s="111">
        <v>17</v>
      </c>
      <c r="K58" s="112" t="s">
        <v>95</v>
      </c>
      <c r="L58" s="101"/>
      <c r="M58" s="107">
        <v>44353</v>
      </c>
      <c r="N58" s="110">
        <v>44354</v>
      </c>
      <c r="O58" s="110">
        <v>44355</v>
      </c>
      <c r="P58" s="113">
        <v>44356</v>
      </c>
      <c r="Q58" s="110">
        <v>44357</v>
      </c>
      <c r="R58" s="110">
        <v>44358</v>
      </c>
      <c r="S58" s="107">
        <v>44359</v>
      </c>
      <c r="T58" s="101"/>
      <c r="U58" s="111">
        <v>16</v>
      </c>
      <c r="V58" s="112" t="s">
        <v>95</v>
      </c>
      <c r="W58" s="98"/>
      <c r="X58" s="98"/>
      <c r="Y58" s="98"/>
      <c r="Z58" s="98"/>
      <c r="AA58" s="98"/>
    </row>
    <row r="59" spans="1:28" s="39" customFormat="1" ht="13" customHeight="1" x14ac:dyDescent="0.25">
      <c r="A59" s="98"/>
      <c r="B59" s="107">
        <v>44178</v>
      </c>
      <c r="C59" s="110">
        <v>44179</v>
      </c>
      <c r="D59" s="109">
        <v>44180</v>
      </c>
      <c r="E59" s="110">
        <v>44181</v>
      </c>
      <c r="F59" s="110">
        <v>44182</v>
      </c>
      <c r="G59" s="110">
        <v>44183</v>
      </c>
      <c r="H59" s="107">
        <v>44184</v>
      </c>
      <c r="I59" s="101"/>
      <c r="J59" s="118">
        <v>31</v>
      </c>
      <c r="K59" s="138" t="s">
        <v>156</v>
      </c>
      <c r="L59" s="101"/>
      <c r="M59" s="107">
        <v>44360</v>
      </c>
      <c r="N59" s="110">
        <v>44361</v>
      </c>
      <c r="O59" s="109">
        <v>44362</v>
      </c>
      <c r="P59" s="110">
        <v>44363</v>
      </c>
      <c r="Q59" s="110">
        <v>44364</v>
      </c>
      <c r="R59" s="110">
        <v>44365</v>
      </c>
      <c r="S59" s="107">
        <v>44366</v>
      </c>
      <c r="T59" s="101"/>
      <c r="U59" s="130">
        <v>24</v>
      </c>
      <c r="V59" s="106" t="s">
        <v>143</v>
      </c>
      <c r="W59" s="98"/>
      <c r="X59" s="98"/>
      <c r="Y59" s="98"/>
      <c r="Z59" s="98"/>
      <c r="AA59" s="98"/>
    </row>
    <row r="60" spans="1:28" s="40" customFormat="1" ht="13" customHeight="1" x14ac:dyDescent="0.3">
      <c r="A60" s="99"/>
      <c r="B60" s="107">
        <v>44185</v>
      </c>
      <c r="C60" s="110">
        <v>44186</v>
      </c>
      <c r="D60" s="110">
        <v>44187</v>
      </c>
      <c r="E60" s="110">
        <v>44188</v>
      </c>
      <c r="F60" s="110">
        <v>44189</v>
      </c>
      <c r="G60" s="110">
        <v>44190</v>
      </c>
      <c r="H60" s="107">
        <v>44191</v>
      </c>
      <c r="I60" s="101"/>
      <c r="J60" s="118">
        <v>31</v>
      </c>
      <c r="K60" s="153" t="s">
        <v>107</v>
      </c>
      <c r="L60" s="101"/>
      <c r="M60" s="107">
        <v>44367</v>
      </c>
      <c r="N60" s="110">
        <v>44368</v>
      </c>
      <c r="O60" s="110">
        <v>44369</v>
      </c>
      <c r="P60" s="113">
        <v>44370</v>
      </c>
      <c r="Q60" s="110">
        <v>44371</v>
      </c>
      <c r="R60" s="110">
        <v>44372</v>
      </c>
      <c r="S60" s="107">
        <v>44373</v>
      </c>
      <c r="T60" s="101"/>
      <c r="U60" s="151">
        <v>30</v>
      </c>
      <c r="V60" s="152" t="s">
        <v>153</v>
      </c>
      <c r="W60" s="99"/>
      <c r="X60" s="99"/>
      <c r="Y60" s="98"/>
      <c r="Z60" s="98"/>
      <c r="AA60" s="98"/>
      <c r="AB60" s="39"/>
    </row>
    <row r="61" spans="1:28" s="39" customFormat="1" ht="13" customHeight="1" x14ac:dyDescent="0.3">
      <c r="A61" s="98"/>
      <c r="B61" s="107">
        <v>44192</v>
      </c>
      <c r="C61" s="110">
        <v>44193</v>
      </c>
      <c r="D61" s="108">
        <v>44194</v>
      </c>
      <c r="E61" s="113">
        <v>44195</v>
      </c>
      <c r="F61" s="110">
        <v>44196</v>
      </c>
      <c r="G61" s="110" t="str">
        <v/>
      </c>
      <c r="H61" s="107" t="str">
        <v/>
      </c>
      <c r="I61" s="101"/>
      <c r="L61" s="101"/>
      <c r="M61" s="107">
        <v>44374</v>
      </c>
      <c r="N61" s="110">
        <v>44375</v>
      </c>
      <c r="O61" s="108">
        <v>44376</v>
      </c>
      <c r="P61" s="113">
        <v>44377</v>
      </c>
      <c r="Q61" s="110" t="str">
        <v/>
      </c>
      <c r="R61" s="108" t="str">
        <v/>
      </c>
      <c r="S61" s="107" t="str">
        <v/>
      </c>
      <c r="T61" s="101"/>
      <c r="U61" s="154"/>
      <c r="V61" s="101"/>
      <c r="W61" s="98"/>
      <c r="X61" s="98"/>
      <c r="Y61" s="98"/>
      <c r="Z61" s="98"/>
      <c r="AA61" s="99"/>
    </row>
    <row r="62" spans="1:28" s="39" customFormat="1" ht="13" customHeight="1" x14ac:dyDescent="0.2">
      <c r="A62" s="98"/>
      <c r="B62" s="107" t="str">
        <v/>
      </c>
      <c r="C62" s="109" t="str">
        <v/>
      </c>
      <c r="D62" s="110" t="str">
        <v/>
      </c>
      <c r="E62" s="110" t="str">
        <v/>
      </c>
      <c r="F62" s="110" t="str">
        <v/>
      </c>
      <c r="G62" s="110" t="str">
        <v/>
      </c>
      <c r="H62" s="107" t="str">
        <v/>
      </c>
      <c r="I62" s="101"/>
      <c r="J62" s="98"/>
      <c r="K62" s="98"/>
      <c r="L62" s="101"/>
      <c r="M62" s="107" t="str">
        <v/>
      </c>
      <c r="N62" s="110" t="str">
        <v/>
      </c>
      <c r="O62" s="110" t="str">
        <v/>
      </c>
      <c r="P62" s="113" t="str">
        <v/>
      </c>
      <c r="Q62" s="110" t="str">
        <v/>
      </c>
      <c r="R62" s="110" t="str">
        <v/>
      </c>
      <c r="S62" s="107" t="str">
        <v/>
      </c>
      <c r="T62" s="101"/>
      <c r="U62" s="154"/>
      <c r="V62" s="101"/>
      <c r="W62" s="98"/>
      <c r="X62" s="98"/>
      <c r="Y62" s="98"/>
      <c r="Z62" s="98"/>
      <c r="AA62" s="98"/>
    </row>
    <row r="63" spans="1:28" s="39" customFormat="1" ht="13" x14ac:dyDescent="0.3">
      <c r="B63" s="41"/>
      <c r="C63" s="41"/>
      <c r="D63" s="41"/>
      <c r="E63" s="41"/>
      <c r="F63" s="41"/>
      <c r="G63" s="41"/>
      <c r="H63" s="41"/>
      <c r="I63" s="41"/>
      <c r="J63" s="44"/>
      <c r="K63" s="41"/>
      <c r="L63" s="41"/>
      <c r="M63" s="33"/>
      <c r="N63" s="33"/>
      <c r="O63" s="33"/>
      <c r="P63" s="33"/>
      <c r="Q63" s="33"/>
      <c r="R63" s="33"/>
      <c r="S63" s="33"/>
      <c r="T63" s="41"/>
      <c r="U63" s="45"/>
      <c r="V63" s="41"/>
      <c r="Y63" s="40"/>
      <c r="Z63" s="40"/>
      <c r="AB63" s="40"/>
    </row>
    <row r="64" spans="1:28" s="39" customFormat="1" x14ac:dyDescent="0.25">
      <c r="B64" s="33"/>
      <c r="C64" s="33"/>
      <c r="D64" s="33"/>
      <c r="E64" s="33"/>
      <c r="F64" s="33"/>
      <c r="G64" s="33"/>
      <c r="H64" s="33"/>
      <c r="I64" s="41"/>
      <c r="J64" s="44"/>
      <c r="K64" s="41"/>
      <c r="L64" s="41"/>
      <c r="M64" s="33"/>
      <c r="N64" s="33"/>
      <c r="O64" s="33"/>
      <c r="P64" s="33"/>
      <c r="Q64" s="33"/>
      <c r="R64" s="33"/>
      <c r="S64" s="33"/>
      <c r="T64" s="41"/>
      <c r="U64" s="41"/>
      <c r="V64" s="41"/>
    </row>
    <row r="65" spans="2:28" s="39" customFormat="1" x14ac:dyDescent="0.25">
      <c r="B65" s="33"/>
      <c r="C65" s="33"/>
      <c r="D65" s="33"/>
      <c r="E65" s="33"/>
      <c r="F65" s="33"/>
      <c r="G65" s="33"/>
      <c r="H65" s="33"/>
      <c r="I65" s="33"/>
      <c r="J65" s="34"/>
      <c r="K65" s="33"/>
      <c r="L65" s="33"/>
      <c r="M65" s="33"/>
      <c r="N65" s="33"/>
      <c r="O65" s="33"/>
      <c r="P65" s="33"/>
      <c r="Q65" s="33"/>
      <c r="R65" s="33"/>
      <c r="S65" s="33"/>
      <c r="T65" s="33"/>
      <c r="U65" s="33"/>
      <c r="V65" s="33"/>
    </row>
    <row r="66" spans="2:28" s="39" customFormat="1" x14ac:dyDescent="0.25">
      <c r="B66" s="33"/>
      <c r="C66" s="33"/>
      <c r="D66" s="33"/>
      <c r="E66" s="33"/>
      <c r="F66" s="33"/>
      <c r="G66" s="33"/>
      <c r="H66" s="33"/>
      <c r="I66" s="33"/>
      <c r="J66" s="34"/>
      <c r="K66" s="33"/>
      <c r="L66" s="33"/>
      <c r="M66" s="33"/>
      <c r="N66" s="33"/>
      <c r="O66" s="33"/>
      <c r="P66" s="33"/>
      <c r="Q66" s="33"/>
      <c r="R66" s="33"/>
      <c r="S66" s="33"/>
      <c r="T66" s="33"/>
      <c r="U66" s="33"/>
      <c r="V66" s="33"/>
    </row>
    <row r="67" spans="2:28" s="39" customFormat="1" ht="11.25" customHeight="1" x14ac:dyDescent="0.25">
      <c r="B67" s="33"/>
      <c r="C67" s="33"/>
      <c r="D67" s="33"/>
      <c r="E67" s="33"/>
      <c r="F67" s="33"/>
      <c r="G67" s="33"/>
      <c r="H67" s="33"/>
      <c r="I67" s="33"/>
      <c r="J67" s="34"/>
      <c r="K67" s="33"/>
      <c r="L67" s="33"/>
      <c r="M67" s="33"/>
      <c r="N67" s="33"/>
      <c r="O67" s="33"/>
      <c r="P67" s="33"/>
      <c r="Q67" s="33"/>
      <c r="R67" s="33"/>
      <c r="S67" s="33"/>
      <c r="T67" s="33"/>
      <c r="U67" s="33"/>
      <c r="V67" s="33"/>
    </row>
    <row r="68" spans="2:28" s="39" customFormat="1" ht="4.5" customHeight="1" x14ac:dyDescent="0.25">
      <c r="B68" s="33"/>
      <c r="C68" s="33"/>
      <c r="D68" s="33"/>
      <c r="E68" s="33"/>
      <c r="F68" s="33"/>
      <c r="G68" s="33"/>
      <c r="H68" s="33"/>
      <c r="I68" s="33"/>
      <c r="J68" s="34"/>
      <c r="K68" s="33"/>
      <c r="L68" s="33"/>
      <c r="M68" s="33"/>
      <c r="N68" s="33"/>
      <c r="O68" s="33"/>
      <c r="P68" s="33"/>
      <c r="Q68" s="33"/>
      <c r="R68" s="33"/>
      <c r="S68" s="33"/>
      <c r="T68" s="33"/>
      <c r="U68" s="33"/>
      <c r="V68" s="33"/>
    </row>
    <row r="69" spans="2:28" x14ac:dyDescent="0.25">
      <c r="Y69" s="39"/>
      <c r="Z69" s="39"/>
      <c r="AA69" s="39"/>
      <c r="AB69" s="39"/>
    </row>
    <row r="70" spans="2:28" x14ac:dyDescent="0.25">
      <c r="M70" s="39"/>
      <c r="Y70" s="39"/>
      <c r="Z70" s="39"/>
      <c r="AB70" s="39"/>
    </row>
    <row r="71" spans="2:28" x14ac:dyDescent="0.25">
      <c r="M71" s="39"/>
      <c r="Y71" s="39"/>
      <c r="Z71" s="39"/>
      <c r="AB71" s="39"/>
    </row>
    <row r="72" spans="2:28" x14ac:dyDescent="0.25">
      <c r="L72" s="39"/>
      <c r="M72" s="39"/>
    </row>
    <row r="73" spans="2:28" ht="13" x14ac:dyDescent="0.3">
      <c r="L73" s="39"/>
      <c r="M73" s="40"/>
      <c r="R73" s="48"/>
      <c r="S73" s="37"/>
    </row>
    <row r="74" spans="2:28" x14ac:dyDescent="0.25">
      <c r="M74" s="39"/>
    </row>
    <row r="75" spans="2:28" x14ac:dyDescent="0.25">
      <c r="K75" s="80"/>
      <c r="M75" s="39"/>
    </row>
    <row r="76" spans="2:28" x14ac:dyDescent="0.25">
      <c r="K76" s="80"/>
      <c r="M76" s="39"/>
    </row>
    <row r="77" spans="2:28" x14ac:dyDescent="0.25">
      <c r="K77" s="37"/>
      <c r="M77" s="39"/>
    </row>
  </sheetData>
  <customSheetViews>
    <customSheetView guid="{350610BE-E33E-45EF-97EC-9E2830199A90}" showGridLines="0" fitToPage="1" topLeftCell="A31">
      <selection activeCell="A2" sqref="A2:K2"/>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00000000-0004-0000-0800-000000000000}"/>
  </hyperlinks>
  <printOptions horizontalCentered="1"/>
  <pageMargins left="0.25" right="0.25" top="0.25" bottom="0.35" header="0.25" footer="0.2"/>
  <pageSetup scale="82" orientation="landscape" r:id="rId3"/>
  <headerFooter alignWithMargins="0">
    <oddFooter>&amp;L&amp;8&amp;K00-049Calendar Templates by Vertex42.com&amp;R&amp;8&amp;K00-049http://www.vertex42.com/calendars/</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Contact Information</vt:lpstr>
      <vt:lpstr>Background</vt:lpstr>
      <vt:lpstr>Narrative</vt:lpstr>
      <vt:lpstr>Budget Detail &amp; Amendments</vt:lpstr>
      <vt:lpstr>Budget Roll-Up</vt:lpstr>
      <vt:lpstr>Project Roll-Up</vt:lpstr>
      <vt:lpstr>Improvement Plan</vt:lpstr>
      <vt:lpstr>Program Assurances</vt:lpstr>
      <vt:lpstr>20-21 Calendar</vt:lpstr>
      <vt:lpstr>Do Not Edit</vt:lpstr>
      <vt:lpstr>Contracted</vt:lpstr>
      <vt:lpstr>ContractedServices</vt:lpstr>
      <vt:lpstr>Other</vt:lpstr>
      <vt:lpstr>Personnel</vt:lpstr>
      <vt:lpstr>'20-21 Calendar'!Print_Area</vt:lpstr>
      <vt:lpstr>Background!Print_Area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cp:lastPrinted>2019-10-15T20:23:21Z</cp:lastPrinted>
  <dcterms:created xsi:type="dcterms:W3CDTF">2017-02-07T21:45:49Z</dcterms:created>
  <dcterms:modified xsi:type="dcterms:W3CDTF">2021-04-07T14:27:20Z</dcterms:modified>
</cp:coreProperties>
</file>