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defaultThemeVersion="166925"/>
  <mc:AlternateContent xmlns:mc="http://schemas.openxmlformats.org/markup-compatibility/2006">
    <mc:Choice Requires="x15">
      <x15ac:absPath xmlns:x15ac="http://schemas.microsoft.com/office/spreadsheetml/2010/11/ac" url="\\stella.msu.montana.edu\Workforce\Perkins\Local Applications &amp; Docs\20-21\Applications\Need Review\!Reserve Grant Applications Needs Review\"/>
    </mc:Choice>
  </mc:AlternateContent>
  <xr:revisionPtr revIDLastSave="0" documentId="13_ncr:1_{DF1588AE-2669-4737-9CE8-22165C6D46C1}" xr6:coauthVersionLast="45" xr6:coauthVersionMax="45" xr10:uidLastSave="{00000000-0000-0000-0000-000000000000}"/>
  <bookViews>
    <workbookView xWindow="28680" yWindow="-120" windowWidth="25440" windowHeight="15390" tabRatio="839" activeTab="2" xr2:uid="{00000000-000D-0000-FFFF-FFFF00000000}"/>
  </bookViews>
  <sheets>
    <sheet name="Contact Information" sheetId="29" r:id="rId1"/>
    <sheet name="Narrative" sheetId="30" r:id="rId2"/>
    <sheet name="Budget Detail &amp; Amendments" sheetId="31" r:id="rId3"/>
    <sheet name="Budget Roll-Up" sheetId="18" r:id="rId4"/>
    <sheet name="Project Roll-Up" sheetId="25" r:id="rId5"/>
    <sheet name="Program Assurances" sheetId="21" r:id="rId6"/>
    <sheet name="20-21 Calendar" sheetId="32" r:id="rId7"/>
    <sheet name="Do Not Edit" sheetId="12" state="hidden" r:id="rId8"/>
  </sheets>
  <externalReferences>
    <externalReference r:id="rId9"/>
  </externalReferences>
  <definedNames>
    <definedName name="Contracted">'Do Not Edit'!$D$1:$D$2</definedName>
    <definedName name="ContractedServices" localSheetId="6">'[1]Do Not Edit'!$D$1:$D$2</definedName>
    <definedName name="ContractedServices" localSheetId="2">'[1]Do Not Edit'!$D$1:$D$2</definedName>
    <definedName name="ContractedServices" localSheetId="0">'[1]Do Not Edit'!$D$1:$D$2</definedName>
    <definedName name="ContractedServices" localSheetId="1">'[1]Do Not Edit'!$D$1:$D$2</definedName>
    <definedName name="ContractedServices">'Do Not Edit'!$D$1:$D$2</definedName>
    <definedName name="monthNames" localSheetId="6">{"January","February","March","April","May","June","July","August","September","October","November","December"}</definedName>
    <definedName name="monthNames" localSheetId="2">{"January","February","March","April","May","June","July","August","September","October","November","December"}</definedName>
    <definedName name="monthNames" localSheetId="0">{"January","February","March","April","May","June","July","August","September","October","November","December"}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6">'[1]Do Not Edit'!$D$10:$D$12</definedName>
    <definedName name="Other" localSheetId="2">'[1]Do Not Edit'!$D$10:$D$12</definedName>
    <definedName name="Other" localSheetId="0">'[1]Do Not Edit'!$D$10:$D$12</definedName>
    <definedName name="Other" localSheetId="1">'[1]Do Not Edit'!$D$10:$D$12</definedName>
    <definedName name="Other">'Do Not Edit'!$D$10:$D$12</definedName>
    <definedName name="Personnel" localSheetId="2">'Budget Detail &amp; Amendments'!$K$5:$K$7</definedName>
    <definedName name="Personnel">#REF!</definedName>
    <definedName name="_xlnm.Print_Area" localSheetId="6">'20-21 Calendar'!$B$7:$V$64</definedName>
    <definedName name="_xlnm.Print_Area" localSheetId="2">'Budget Detail &amp; Amendments'!$A$1:$T$134</definedName>
    <definedName name="_xlnm.Print_Area" localSheetId="0">'Contact Information'!$A$1:$J$70</definedName>
    <definedName name="_xlnm.Print_Area" localSheetId="1">Narrative!$A:$J</definedName>
    <definedName name="Quarter" localSheetId="6">#REF!</definedName>
    <definedName name="Quarter" localSheetId="2">#REF!</definedName>
    <definedName name="Quarter" localSheetId="0">#REF!</definedName>
    <definedName name="Quarter" localSheetId="1">#REF!</definedName>
    <definedName name="Quarter">#REF!</definedName>
    <definedName name="Quarter_1">'Do Not Edit'!$B$1:$B$5</definedName>
    <definedName name="Quarter1" localSheetId="6">'[1]Do Not Edit'!$B$1:$B$4</definedName>
    <definedName name="Quarter1" localSheetId="2">'[1]Do Not Edit'!$B$1:$B$4</definedName>
    <definedName name="Quarter1" localSheetId="0">'[1]Do Not Edit'!$B$1:$B$4</definedName>
    <definedName name="Quarter1" localSheetId="1">'[1]Do Not Edit'!$B$1:$B$4</definedName>
    <definedName name="Quarter1">'Do Not Edit'!$B$1:$B$4</definedName>
    <definedName name="Quarters" localSheetId="6">#REF!</definedName>
    <definedName name="Quarters" localSheetId="2">#REF!</definedName>
    <definedName name="Quarters" localSheetId="0">#REF!</definedName>
    <definedName name="Quarters" localSheetId="1">#REF!</definedName>
    <definedName name="Quarters">#REF!</definedName>
    <definedName name="Salaries" localSheetId="6">#REF!</definedName>
    <definedName name="Salaries" localSheetId="2">#REF!</definedName>
    <definedName name="Salaries" localSheetId="0">#REF!</definedName>
    <definedName name="Salaries" localSheetId="1">#REF!</definedName>
    <definedName name="Salaries">#REF!</definedName>
    <definedName name="Salary" localSheetId="6">'[1]Do Not Edit'!$C$1:$C$2</definedName>
    <definedName name="Salary" localSheetId="2">'[1]Do Not Edit'!$C$1:$C$2</definedName>
    <definedName name="Salary" localSheetId="0">'[1]Do Not Edit'!$C$1:$C$2</definedName>
    <definedName name="Salary" localSheetId="1">'[1]Do Not Edit'!$C$1:$C$2</definedName>
    <definedName name="Salary">'Do Not Edit'!$C$1:$C$2</definedName>
    <definedName name="startday" localSheetId="6">'20-21 Calendar'!$M$4</definedName>
    <definedName name="startday">#REF!</definedName>
    <definedName name="Supplies" localSheetId="6">'[1]Do Not Edit'!$A$10:$A$11</definedName>
    <definedName name="Supplies" localSheetId="2">'[1]Do Not Edit'!$A$10:$A$11</definedName>
    <definedName name="Supplies" localSheetId="0">'[1]Do Not Edit'!$A$10:$A$11</definedName>
    <definedName name="Supplies" localSheetId="1">'[1]Do Not Edit'!$A$10:$A$11</definedName>
    <definedName name="Supplies">'Do Not Edit'!$A$10:$A$11</definedName>
    <definedName name="Telephone" localSheetId="6">'[1]Do Not Edit'!$E$1:$E$2</definedName>
    <definedName name="Telephone" localSheetId="2">'[1]Do Not Edit'!$E$1:$E$2</definedName>
    <definedName name="Telephone" localSheetId="0">'[1]Do Not Edit'!$E$1:$E$2</definedName>
    <definedName name="Telephone" localSheetId="1">'[1]Do Not Edit'!$E$1:$E$2</definedName>
    <definedName name="Telephone">'Do Not Edit'!$E$1:$E$2</definedName>
    <definedName name="Travel">'Do Not Edit'!$F$1:$F$1</definedName>
    <definedName name="valuevx">42.314159</definedName>
    <definedName name="WeekDay" localSheetId="6">{1,2,3,4,5,6,7}</definedName>
    <definedName name="WeekDay" localSheetId="2">{1,2,3,4,5,6,7}</definedName>
    <definedName name="WeekDay" localSheetId="0">{1,2,3,4,5,6,7}</definedName>
    <definedName name="WeekDay" localSheetId="1">{1,2,3,4,5,6,7}</definedName>
    <definedName name="WeekDay">{1,2,3,4,5,6,7}</definedName>
    <definedName name="weekDayNames" localSheetId="6">{"Su";"M";"Tu";"W";"Th";"F";"Sa"}</definedName>
    <definedName name="weekDayNames" localSheetId="2">{"Su";"M";"Tu";"W";"Th";"F";"Sa"}</definedName>
    <definedName name="weekDayNames" localSheetId="0">{"Su";"M";"Tu";"W";"Th";"F";"Sa"}</definedName>
    <definedName name="weekDayNames" localSheetId="1">{"Su";"M";"Tu";"W";"Th";"F";"Sa"}</definedName>
    <definedName name="weekDayNames">{"Su";"M";"Tu";"W";"Th";"F";"Sa"}</definedName>
    <definedName name="weekdays" localSheetId="6">{"Sunday";"Monday";"Tuesday";"Wednesday";"Thursday";"Friday";"Saturday"}</definedName>
    <definedName name="weekdays" localSheetId="2">{"Sunday";"Monday";"Tuesday";"Wednesday";"Thursday";"Friday";"Saturday"}</definedName>
    <definedName name="weekdays" localSheetId="0">{"Sunday";"Monday";"Tuesday";"Wednesday";"Thursday";"Friday";"Saturday"}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6">{1;2;3;4;5;6}</definedName>
    <definedName name="WeekNo" localSheetId="2">{1;2;3;4;5;6}</definedName>
    <definedName name="WeekNo" localSheetId="0">{1;2;3;4;5;6}</definedName>
    <definedName name="WeekNo" localSheetId="1">{1;2;3;4;5;6}</definedName>
    <definedName name="WeekNo">{1;2;3;4;5;6}</definedName>
    <definedName name="year" localSheetId="6">'20-21 Calendar'!$F$4</definedName>
    <definedName name="year">#REF!</definedName>
    <definedName name="Yes" localSheetId="2">'Budget Detail &amp; Amendments'!$M$5:$M$6</definedName>
    <definedName name="Yes">#REF!</definedName>
    <definedName name="YesNo" localSheetId="6">'[1]Do Not Edit'!$A$1:$A$2</definedName>
    <definedName name="YesNo" localSheetId="2">'[1]Do Not Edit'!$A$1:$A$2</definedName>
    <definedName name="YesNo" localSheetId="0">'[1]Do Not Edit'!$A$1:$A$2</definedName>
    <definedName name="YesNo" localSheetId="1">'[1]Do Not Edit'!$A$1:$A$2</definedName>
    <definedName name="YesNo">'Do Not Edit'!$A$1:$A$2</definedName>
    <definedName name="Z_350610BE_E33E_45EF_97EC_9E2830199A90_.wvu.PrintArea" localSheetId="6" hidden="1">'20-21 Calendar'!$B$7:$V$64</definedName>
    <definedName name="Z_350610BE_E33E_45EF_97EC_9E2830199A90_.wvu.PrintArea" localSheetId="2" hidden="1">'Budget Detail &amp; Amendments'!$A$1:$T$134</definedName>
    <definedName name="Z_350610BE_E33E_45EF_97EC_9E2830199A90_.wvu.PrintArea" localSheetId="0" hidden="1">'Contact Information'!$A$1:$J$70</definedName>
    <definedName name="Z_350610BE_E33E_45EF_97EC_9E2830199A90_.wvu.PrintArea" localSheetId="1" hidden="1">Narrative!$A$1:$J$268</definedName>
  </definedNames>
  <calcPr calcId="191029"/>
  <customWorkbookViews>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1" i="25" l="1"/>
  <c r="J19" i="25"/>
  <c r="J17" i="25"/>
  <c r="J15" i="25"/>
  <c r="J13" i="25"/>
  <c r="J11" i="25"/>
  <c r="J9" i="25"/>
  <c r="J7" i="25"/>
  <c r="J5" i="25"/>
  <c r="J3" i="25"/>
  <c r="H21" i="25"/>
  <c r="H19" i="25"/>
  <c r="H17" i="25"/>
  <c r="H15" i="25"/>
  <c r="H13" i="25"/>
  <c r="H11" i="25"/>
  <c r="H9" i="25"/>
  <c r="H7" i="25"/>
  <c r="H5" i="25"/>
  <c r="H3" i="25"/>
  <c r="F21" i="25"/>
  <c r="F19" i="25"/>
  <c r="F17" i="25"/>
  <c r="F15" i="25"/>
  <c r="F13" i="25"/>
  <c r="F11" i="25"/>
  <c r="F9" i="25"/>
  <c r="F7" i="25"/>
  <c r="F5" i="25"/>
  <c r="F3" i="25"/>
  <c r="D21" i="25" l="1"/>
  <c r="D19" i="25"/>
  <c r="D17" i="25"/>
  <c r="D15" i="25"/>
  <c r="D13" i="25"/>
  <c r="D11" i="25"/>
  <c r="D9" i="25"/>
  <c r="D7" i="25"/>
  <c r="D5" i="25"/>
  <c r="D3" i="25"/>
  <c r="B21" i="25"/>
  <c r="B19" i="25"/>
  <c r="B17" i="25"/>
  <c r="B15" i="25"/>
  <c r="B13" i="25"/>
  <c r="B11" i="25"/>
  <c r="B9" i="25"/>
  <c r="B7" i="25"/>
  <c r="B5" i="25"/>
  <c r="B3" i="25"/>
  <c r="O28" i="18" l="1"/>
  <c r="O26" i="18"/>
  <c r="O23" i="18"/>
  <c r="O22" i="18"/>
  <c r="O21" i="18"/>
  <c r="O17" i="18"/>
  <c r="O16" i="18"/>
  <c r="O15" i="18"/>
  <c r="O14" i="18"/>
  <c r="O13" i="18"/>
  <c r="O12" i="18"/>
  <c r="O10" i="18"/>
  <c r="O6" i="18"/>
  <c r="O5" i="18"/>
  <c r="O4" i="18"/>
  <c r="K28" i="18"/>
  <c r="K26" i="18"/>
  <c r="K23" i="18"/>
  <c r="K22" i="18"/>
  <c r="K21" i="18"/>
  <c r="K17" i="18"/>
  <c r="K16" i="18"/>
  <c r="K15" i="18"/>
  <c r="K14" i="18"/>
  <c r="K13" i="18"/>
  <c r="K12" i="18"/>
  <c r="K10" i="18"/>
  <c r="K6" i="18"/>
  <c r="K5" i="18"/>
  <c r="K4" i="18"/>
  <c r="G28" i="18"/>
  <c r="G26" i="18"/>
  <c r="G23" i="18"/>
  <c r="G22" i="18"/>
  <c r="G21" i="18"/>
  <c r="G17" i="18"/>
  <c r="G16" i="18"/>
  <c r="G15" i="18"/>
  <c r="G14" i="18"/>
  <c r="G13" i="18"/>
  <c r="G12" i="18"/>
  <c r="G10" i="18"/>
  <c r="G6" i="18"/>
  <c r="G5" i="18"/>
  <c r="G4" i="18"/>
  <c r="C28" i="18"/>
  <c r="C26" i="18"/>
  <c r="C23" i="18"/>
  <c r="C22" i="18"/>
  <c r="C21" i="18"/>
  <c r="C17" i="18"/>
  <c r="C16" i="18"/>
  <c r="C15" i="18"/>
  <c r="C14" i="18"/>
  <c r="C13" i="18"/>
  <c r="C12" i="18"/>
  <c r="C10" i="18"/>
  <c r="C6" i="18"/>
  <c r="C5" i="18"/>
  <c r="C4" i="18"/>
  <c r="S56" i="32"/>
  <c r="R56" i="32"/>
  <c r="Q56" i="32"/>
  <c r="P56" i="32"/>
  <c r="O56" i="32"/>
  <c r="N56" i="32"/>
  <c r="M56" i="32"/>
  <c r="H56" i="32"/>
  <c r="G56" i="32"/>
  <c r="F56" i="32"/>
  <c r="E56" i="32"/>
  <c r="D56" i="32"/>
  <c r="C56" i="32"/>
  <c r="B56" i="32"/>
  <c r="M55" i="32"/>
  <c r="M57" i="32" s="1" a="1"/>
  <c r="B55" i="32"/>
  <c r="B57" i="32" s="1" a="1"/>
  <c r="S47" i="32"/>
  <c r="R47" i="32"/>
  <c r="Q47" i="32"/>
  <c r="P47" i="32"/>
  <c r="O47" i="32"/>
  <c r="N47" i="32"/>
  <c r="M47" i="32"/>
  <c r="H47" i="32"/>
  <c r="G47" i="32"/>
  <c r="F47" i="32"/>
  <c r="E47" i="32"/>
  <c r="D47" i="32"/>
  <c r="C47" i="32"/>
  <c r="B47" i="32"/>
  <c r="M46" i="32"/>
  <c r="M48" i="32" s="1" a="1"/>
  <c r="B46" i="32"/>
  <c r="B48" i="32" s="1" a="1"/>
  <c r="S38" i="32"/>
  <c r="R38" i="32"/>
  <c r="Q38" i="32"/>
  <c r="P38" i="32"/>
  <c r="O38" i="32"/>
  <c r="N38" i="32"/>
  <c r="M38" i="32"/>
  <c r="H38" i="32"/>
  <c r="G38" i="32"/>
  <c r="F38" i="32"/>
  <c r="E38" i="32"/>
  <c r="D38" i="32"/>
  <c r="C38" i="32"/>
  <c r="B38" i="32"/>
  <c r="M37" i="32"/>
  <c r="M39" i="32" s="1" a="1"/>
  <c r="S43" i="32" s="1"/>
  <c r="B37" i="32"/>
  <c r="B39" i="32" s="1" a="1"/>
  <c r="S29" i="32"/>
  <c r="R29" i="32"/>
  <c r="Q29" i="32"/>
  <c r="P29" i="32"/>
  <c r="O29" i="32"/>
  <c r="N29" i="32"/>
  <c r="M29" i="32"/>
  <c r="H29" i="32"/>
  <c r="G29" i="32"/>
  <c r="F29" i="32"/>
  <c r="E29" i="32"/>
  <c r="D29" i="32"/>
  <c r="C29" i="32"/>
  <c r="B29" i="32"/>
  <c r="M28" i="32"/>
  <c r="M30" i="32" s="1" a="1"/>
  <c r="B28" i="32"/>
  <c r="B30" i="32" s="1" a="1"/>
  <c r="S20" i="32"/>
  <c r="R20" i="32"/>
  <c r="Q20" i="32"/>
  <c r="P20" i="32"/>
  <c r="O20" i="32"/>
  <c r="N20" i="32"/>
  <c r="M20" i="32"/>
  <c r="H20" i="32"/>
  <c r="G20" i="32"/>
  <c r="F20" i="32"/>
  <c r="E20" i="32"/>
  <c r="D20" i="32"/>
  <c r="C20" i="32"/>
  <c r="B20" i="32"/>
  <c r="M19" i="32"/>
  <c r="M21" i="32" s="1" a="1"/>
  <c r="B19" i="32"/>
  <c r="B21" i="32" s="1" a="1"/>
  <c r="G23" i="32" s="1"/>
  <c r="S10" i="32"/>
  <c r="R10" i="32"/>
  <c r="Q10" i="32"/>
  <c r="P10" i="32"/>
  <c r="O10" i="32"/>
  <c r="N10" i="32"/>
  <c r="M10" i="32"/>
  <c r="H10" i="32"/>
  <c r="G10" i="32"/>
  <c r="F10" i="32"/>
  <c r="E10" i="32"/>
  <c r="D10" i="32"/>
  <c r="C10" i="32"/>
  <c r="B10" i="32"/>
  <c r="M9" i="32"/>
  <c r="M11" i="32" s="1" a="1"/>
  <c r="B9" i="32"/>
  <c r="B11" i="32" s="1" a="1"/>
  <c r="R24" i="32" l="1"/>
  <c r="O23" i="32"/>
  <c r="M34" i="32"/>
  <c r="N35" i="32"/>
  <c r="S32" i="32"/>
  <c r="Q23" i="32"/>
  <c r="R35" i="32"/>
  <c r="M41" i="32"/>
  <c r="Q41" i="32"/>
  <c r="M30" i="32"/>
  <c r="S41" i="32"/>
  <c r="O32" i="32"/>
  <c r="N44" i="32"/>
  <c r="P26" i="32"/>
  <c r="R26" i="32"/>
  <c r="Q32" i="32"/>
  <c r="P44" i="32"/>
  <c r="H15" i="32"/>
  <c r="G14" i="32"/>
  <c r="F13" i="32"/>
  <c r="E12" i="32"/>
  <c r="D11" i="32"/>
  <c r="G16" i="32"/>
  <c r="F15" i="32"/>
  <c r="E14" i="32"/>
  <c r="D13" i="32"/>
  <c r="C12" i="32"/>
  <c r="B11" i="32"/>
  <c r="E16" i="32"/>
  <c r="D15" i="32"/>
  <c r="C14" i="32"/>
  <c r="B13" i="32"/>
  <c r="H11" i="32"/>
  <c r="C16" i="32"/>
  <c r="B15" i="32"/>
  <c r="H13" i="32"/>
  <c r="G12" i="32"/>
  <c r="F11" i="32"/>
  <c r="C15" i="32"/>
  <c r="H12" i="32"/>
  <c r="F12" i="32"/>
  <c r="B14" i="32"/>
  <c r="G13" i="32"/>
  <c r="H14" i="32"/>
  <c r="E13" i="32"/>
  <c r="H16" i="32"/>
  <c r="F14" i="32"/>
  <c r="D12" i="32"/>
  <c r="F16" i="32"/>
  <c r="D14" i="32"/>
  <c r="B12" i="32"/>
  <c r="G11" i="32"/>
  <c r="E11" i="32"/>
  <c r="G15" i="32"/>
  <c r="E15" i="32"/>
  <c r="C13" i="32"/>
  <c r="D16" i="32"/>
  <c r="B16" i="32"/>
  <c r="C11" i="32"/>
  <c r="H52" i="32"/>
  <c r="G51" i="32"/>
  <c r="F50" i="32"/>
  <c r="E49" i="32"/>
  <c r="D48" i="32"/>
  <c r="H53" i="32"/>
  <c r="G52" i="32"/>
  <c r="F51" i="32"/>
  <c r="E50" i="32"/>
  <c r="G53" i="32"/>
  <c r="F52" i="32"/>
  <c r="E51" i="32"/>
  <c r="D50" i="32"/>
  <c r="C49" i="32"/>
  <c r="B48" i="32"/>
  <c r="F53" i="32"/>
  <c r="E52" i="32"/>
  <c r="D51" i="32"/>
  <c r="C50" i="32"/>
  <c r="E53" i="32"/>
  <c r="D52" i="32"/>
  <c r="C51" i="32"/>
  <c r="B50" i="32"/>
  <c r="H48" i="32"/>
  <c r="D53" i="32"/>
  <c r="C52" i="32"/>
  <c r="B51" i="32"/>
  <c r="H49" i="32"/>
  <c r="G48" i="32"/>
  <c r="C53" i="32"/>
  <c r="B52" i="32"/>
  <c r="H50" i="32"/>
  <c r="G49" i="32"/>
  <c r="F48" i="32"/>
  <c r="D49" i="32"/>
  <c r="B49" i="32"/>
  <c r="E48" i="32"/>
  <c r="C48" i="32"/>
  <c r="H51" i="32"/>
  <c r="B53" i="32"/>
  <c r="G50" i="32"/>
  <c r="F49" i="32"/>
  <c r="G44" i="32"/>
  <c r="F43" i="32"/>
  <c r="E42" i="32"/>
  <c r="D41" i="32"/>
  <c r="C40" i="32"/>
  <c r="B39" i="32"/>
  <c r="E44" i="32"/>
  <c r="D43" i="32"/>
  <c r="C42" i="32"/>
  <c r="B41" i="32"/>
  <c r="H39" i="32"/>
  <c r="C44" i="32"/>
  <c r="B43" i="32"/>
  <c r="H41" i="32"/>
  <c r="G40" i="32"/>
  <c r="F39" i="32"/>
  <c r="B44" i="32"/>
  <c r="H42" i="32"/>
  <c r="G41" i="32"/>
  <c r="F40" i="32"/>
  <c r="E39" i="32"/>
  <c r="H43" i="32"/>
  <c r="G42" i="32"/>
  <c r="F41" i="32"/>
  <c r="E40" i="32"/>
  <c r="D39" i="32"/>
  <c r="E43" i="32"/>
  <c r="D40" i="32"/>
  <c r="F44" i="32"/>
  <c r="C43" i="32"/>
  <c r="B40" i="32"/>
  <c r="F42" i="32"/>
  <c r="G39" i="32"/>
  <c r="D42" i="32"/>
  <c r="C39" i="32"/>
  <c r="H44" i="32"/>
  <c r="B42" i="32"/>
  <c r="D44" i="32"/>
  <c r="C41" i="32"/>
  <c r="G43" i="32"/>
  <c r="H40" i="32"/>
  <c r="E41" i="32"/>
  <c r="E35" i="32"/>
  <c r="D34" i="32"/>
  <c r="C33" i="32"/>
  <c r="B32" i="32"/>
  <c r="H30" i="32"/>
  <c r="C35" i="32"/>
  <c r="B34" i="32"/>
  <c r="H32" i="32"/>
  <c r="G31" i="32"/>
  <c r="F30" i="32"/>
  <c r="H34" i="32"/>
  <c r="G33" i="32"/>
  <c r="F32" i="32"/>
  <c r="E31" i="32"/>
  <c r="D30" i="32"/>
  <c r="F33" i="32"/>
  <c r="H35" i="32"/>
  <c r="G34" i="32"/>
  <c r="E32" i="32"/>
  <c r="D31" i="32"/>
  <c r="C30" i="32"/>
  <c r="G35" i="32"/>
  <c r="F34" i="32"/>
  <c r="E33" i="32"/>
  <c r="D32" i="32"/>
  <c r="C31" i="32"/>
  <c r="B30" i="32"/>
  <c r="E34" i="32"/>
  <c r="F31" i="32"/>
  <c r="D33" i="32"/>
  <c r="E30" i="32"/>
  <c r="G32" i="32"/>
  <c r="C34" i="32"/>
  <c r="B31" i="32"/>
  <c r="H33" i="32"/>
  <c r="G30" i="32"/>
  <c r="B33" i="32"/>
  <c r="F35" i="32"/>
  <c r="D35" i="32"/>
  <c r="C32" i="32"/>
  <c r="B35" i="32"/>
  <c r="H31" i="32"/>
  <c r="Q16" i="32"/>
  <c r="P15" i="32"/>
  <c r="O14" i="32"/>
  <c r="N13" i="32"/>
  <c r="M12" i="32"/>
  <c r="O16" i="32"/>
  <c r="N15" i="32"/>
  <c r="M14" i="32"/>
  <c r="S12" i="32"/>
  <c r="R11" i="32"/>
  <c r="M16" i="32"/>
  <c r="S14" i="32"/>
  <c r="R13" i="32"/>
  <c r="Q12" i="32"/>
  <c r="P11" i="32"/>
  <c r="S16" i="32"/>
  <c r="R15" i="32"/>
  <c r="Q14" i="32"/>
  <c r="P13" i="32"/>
  <c r="O12" i="32"/>
  <c r="N11" i="32"/>
  <c r="S11" i="32"/>
  <c r="P16" i="32"/>
  <c r="H26" i="32"/>
  <c r="Q11" i="32"/>
  <c r="S13" i="32"/>
  <c r="N16" i="32"/>
  <c r="H22" i="32"/>
  <c r="B26" i="32"/>
  <c r="M23" i="32"/>
  <c r="S25" i="32"/>
  <c r="R31" i="32"/>
  <c r="S34" i="32"/>
  <c r="R40" i="32"/>
  <c r="C62" i="32"/>
  <c r="B61" i="32"/>
  <c r="H59" i="32"/>
  <c r="G58" i="32"/>
  <c r="F57" i="32"/>
  <c r="B62" i="32"/>
  <c r="H60" i="32"/>
  <c r="G59" i="32"/>
  <c r="F58" i="32"/>
  <c r="E57" i="32"/>
  <c r="H61" i="32"/>
  <c r="G60" i="32"/>
  <c r="F59" i="32"/>
  <c r="E58" i="32"/>
  <c r="D57" i="32"/>
  <c r="H62" i="32"/>
  <c r="G61" i="32"/>
  <c r="F60" i="32"/>
  <c r="E59" i="32"/>
  <c r="D58" i="32"/>
  <c r="C57" i="32"/>
  <c r="G62" i="32"/>
  <c r="F61" i="32"/>
  <c r="E60" i="32"/>
  <c r="D59" i="32"/>
  <c r="C58" i="32"/>
  <c r="B57" i="32"/>
  <c r="F62" i="32"/>
  <c r="E61" i="32"/>
  <c r="D60" i="32"/>
  <c r="C59" i="32"/>
  <c r="B58" i="32"/>
  <c r="E62" i="32"/>
  <c r="D61" i="32"/>
  <c r="C60" i="32"/>
  <c r="B59" i="32"/>
  <c r="H57" i="32"/>
  <c r="D62" i="32"/>
  <c r="C61" i="32"/>
  <c r="B60" i="32"/>
  <c r="H58" i="32"/>
  <c r="G57" i="32"/>
  <c r="N14" i="32"/>
  <c r="D26" i="32"/>
  <c r="S62" i="32"/>
  <c r="R61" i="32"/>
  <c r="Q60" i="32"/>
  <c r="P59" i="32"/>
  <c r="O58" i="32"/>
  <c r="N57" i="32"/>
  <c r="R62" i="32"/>
  <c r="Q61" i="32"/>
  <c r="P60" i="32"/>
  <c r="O59" i="32"/>
  <c r="N58" i="32"/>
  <c r="M57" i="32"/>
  <c r="Q62" i="32"/>
  <c r="P61" i="32"/>
  <c r="O60" i="32"/>
  <c r="N59" i="32"/>
  <c r="M58" i="32"/>
  <c r="P62" i="32"/>
  <c r="O61" i="32"/>
  <c r="N60" i="32"/>
  <c r="M59" i="32"/>
  <c r="S57" i="32"/>
  <c r="O62" i="32"/>
  <c r="N61" i="32"/>
  <c r="M60" i="32"/>
  <c r="S58" i="32"/>
  <c r="R57" i="32"/>
  <c r="N62" i="32"/>
  <c r="M61" i="32"/>
  <c r="S59" i="32"/>
  <c r="R58" i="32"/>
  <c r="Q57" i="32"/>
  <c r="M62" i="32"/>
  <c r="S60" i="32"/>
  <c r="R59" i="32"/>
  <c r="Q58" i="32"/>
  <c r="P57" i="32"/>
  <c r="S61" i="32"/>
  <c r="R60" i="32"/>
  <c r="Q59" i="32"/>
  <c r="P58" i="32"/>
  <c r="O57" i="32"/>
  <c r="E23" i="32"/>
  <c r="N12" i="32"/>
  <c r="P12" i="32"/>
  <c r="R12" i="32"/>
  <c r="M15" i="32"/>
  <c r="Q53" i="32"/>
  <c r="P52" i="32"/>
  <c r="O51" i="32"/>
  <c r="N50" i="32"/>
  <c r="M49" i="32"/>
  <c r="P53" i="32"/>
  <c r="O52" i="32"/>
  <c r="N51" i="32"/>
  <c r="M50" i="32"/>
  <c r="S48" i="32"/>
  <c r="O53" i="32"/>
  <c r="N52" i="32"/>
  <c r="M51" i="32"/>
  <c r="S49" i="32"/>
  <c r="R48" i="32"/>
  <c r="N53" i="32"/>
  <c r="M52" i="32"/>
  <c r="S50" i="32"/>
  <c r="R49" i="32"/>
  <c r="Q48" i="32"/>
  <c r="M53" i="32"/>
  <c r="S51" i="32"/>
  <c r="R50" i="32"/>
  <c r="Q49" i="32"/>
  <c r="P48" i="32"/>
  <c r="S52" i="32"/>
  <c r="R51" i="32"/>
  <c r="Q50" i="32"/>
  <c r="P49" i="32"/>
  <c r="O48" i="32"/>
  <c r="S53" i="32"/>
  <c r="R52" i="32"/>
  <c r="Q51" i="32"/>
  <c r="P50" i="32"/>
  <c r="O49" i="32"/>
  <c r="N48" i="32"/>
  <c r="R53" i="32"/>
  <c r="Q52" i="32"/>
  <c r="M48" i="32"/>
  <c r="C26" i="32"/>
  <c r="B25" i="32"/>
  <c r="H23" i="32"/>
  <c r="G22" i="32"/>
  <c r="F21" i="32"/>
  <c r="H25" i="32"/>
  <c r="G24" i="32"/>
  <c r="F23" i="32"/>
  <c r="E22" i="32"/>
  <c r="D21" i="32"/>
  <c r="G26" i="32"/>
  <c r="F25" i="32"/>
  <c r="E24" i="32"/>
  <c r="D23" i="32"/>
  <c r="C22" i="32"/>
  <c r="B21" i="32"/>
  <c r="F26" i="32"/>
  <c r="E25" i="32"/>
  <c r="C23" i="32"/>
  <c r="D24" i="32"/>
  <c r="B22" i="32"/>
  <c r="E26" i="32"/>
  <c r="D25" i="32"/>
  <c r="C24" i="32"/>
  <c r="B23" i="32"/>
  <c r="H21" i="32"/>
  <c r="C21" i="32"/>
  <c r="N24" i="32"/>
  <c r="O44" i="32"/>
  <c r="N43" i="32"/>
  <c r="M42" i="32"/>
  <c r="S40" i="32"/>
  <c r="R39" i="32"/>
  <c r="M44" i="32"/>
  <c r="S42" i="32"/>
  <c r="R41" i="32"/>
  <c r="Q40" i="32"/>
  <c r="P39" i="32"/>
  <c r="S44" i="32"/>
  <c r="R43" i="32"/>
  <c r="Q42" i="32"/>
  <c r="P41" i="32"/>
  <c r="O40" i="32"/>
  <c r="N39" i="32"/>
  <c r="R44" i="32"/>
  <c r="Q43" i="32"/>
  <c r="P42" i="32"/>
  <c r="O41" i="32"/>
  <c r="N40" i="32"/>
  <c r="M39" i="32"/>
  <c r="Q44" i="32"/>
  <c r="P43" i="32"/>
  <c r="O42" i="32"/>
  <c r="N41" i="32"/>
  <c r="M40" i="32"/>
  <c r="O39" i="32"/>
  <c r="N42" i="32"/>
  <c r="M13" i="32"/>
  <c r="O15" i="32"/>
  <c r="G21" i="32"/>
  <c r="H24" i="32"/>
  <c r="S21" i="32"/>
  <c r="Q30" i="32"/>
  <c r="R33" i="32"/>
  <c r="Q39" i="32"/>
  <c r="R42" i="32"/>
  <c r="N49" i="32"/>
  <c r="P14" i="32"/>
  <c r="S26" i="32"/>
  <c r="R25" i="32"/>
  <c r="Q24" i="32"/>
  <c r="P23" i="32"/>
  <c r="O22" i="32"/>
  <c r="N21" i="32"/>
  <c r="Q26" i="32"/>
  <c r="P25" i="32"/>
  <c r="O24" i="32"/>
  <c r="N23" i="32"/>
  <c r="M22" i="32"/>
  <c r="O26" i="32"/>
  <c r="N25" i="32"/>
  <c r="M24" i="32"/>
  <c r="S22" i="32"/>
  <c r="R21" i="32"/>
  <c r="N26" i="32"/>
  <c r="S23" i="32"/>
  <c r="R22" i="32"/>
  <c r="M25" i="32"/>
  <c r="Q21" i="32"/>
  <c r="M26" i="32"/>
  <c r="S24" i="32"/>
  <c r="R23" i="32"/>
  <c r="Q22" i="32"/>
  <c r="P21" i="32"/>
  <c r="E21" i="32"/>
  <c r="F24" i="32"/>
  <c r="O21" i="32"/>
  <c r="P24" i="32"/>
  <c r="M11" i="32"/>
  <c r="O13" i="32"/>
  <c r="Q15" i="32"/>
  <c r="D22" i="32"/>
  <c r="C25" i="32"/>
  <c r="N22" i="32"/>
  <c r="O25" i="32"/>
  <c r="N31" i="32"/>
  <c r="S39" i="32"/>
  <c r="M43" i="32"/>
  <c r="O50" i="32"/>
  <c r="R16" i="32"/>
  <c r="R14" i="32"/>
  <c r="B24" i="32"/>
  <c r="M21" i="32"/>
  <c r="M35" i="32"/>
  <c r="S33" i="32"/>
  <c r="R32" i="32"/>
  <c r="Q31" i="32"/>
  <c r="P30" i="32"/>
  <c r="S35" i="32"/>
  <c r="R34" i="32"/>
  <c r="Q33" i="32"/>
  <c r="P32" i="32"/>
  <c r="O31" i="32"/>
  <c r="N30" i="32"/>
  <c r="Q35" i="32"/>
  <c r="P34" i="32"/>
  <c r="O33" i="32"/>
  <c r="N32" i="32"/>
  <c r="M31" i="32"/>
  <c r="P35" i="32"/>
  <c r="O34" i="32"/>
  <c r="N33" i="32"/>
  <c r="M32" i="32"/>
  <c r="S30" i="32"/>
  <c r="O35" i="32"/>
  <c r="N34" i="32"/>
  <c r="M33" i="32"/>
  <c r="S31" i="32"/>
  <c r="R30" i="32"/>
  <c r="O30" i="32"/>
  <c r="P33" i="32"/>
  <c r="O11" i="32"/>
  <c r="Q13" i="32"/>
  <c r="S15" i="32"/>
  <c r="F22" i="32"/>
  <c r="G25" i="32"/>
  <c r="P22" i="32"/>
  <c r="Q25" i="32"/>
  <c r="P31" i="32"/>
  <c r="Q34" i="32"/>
  <c r="P40" i="32"/>
  <c r="O43" i="32"/>
  <c r="P51" i="32"/>
  <c r="S127" i="31"/>
  <c r="Q127" i="31"/>
  <c r="O127" i="31"/>
  <c r="N127" i="31"/>
  <c r="S107" i="31"/>
  <c r="Q107" i="31"/>
  <c r="O107" i="31"/>
  <c r="N107" i="31"/>
  <c r="S94" i="31"/>
  <c r="Q94" i="31"/>
  <c r="O94" i="31"/>
  <c r="N94" i="31"/>
  <c r="S80" i="31"/>
  <c r="Q80" i="31"/>
  <c r="O80" i="31"/>
  <c r="N80" i="31"/>
  <c r="S70" i="31"/>
  <c r="Q70" i="31"/>
  <c r="O70" i="31"/>
  <c r="N70" i="31"/>
  <c r="S57" i="31"/>
  <c r="Q57" i="31"/>
  <c r="O57" i="31"/>
  <c r="N57" i="31"/>
  <c r="S42" i="31"/>
  <c r="Q42" i="31"/>
  <c r="O42" i="31"/>
  <c r="N42" i="31"/>
  <c r="S28" i="31"/>
  <c r="Q28" i="31"/>
  <c r="O44" i="31"/>
  <c r="N28" i="31"/>
  <c r="Q44" i="31" l="1"/>
  <c r="S44" i="31"/>
  <c r="O111" i="31"/>
  <c r="O134" i="31" s="1"/>
  <c r="Q111" i="31"/>
  <c r="Q134" i="31" s="1"/>
  <c r="S109" i="31"/>
  <c r="N44" i="31"/>
  <c r="N111" i="31" s="1"/>
  <c r="N129" i="31" s="1"/>
  <c r="N131" i="31" s="1"/>
  <c r="S111" i="31"/>
  <c r="S134" i="31" s="1"/>
  <c r="O109" i="31"/>
  <c r="Q109" i="31"/>
  <c r="N109" i="31"/>
  <c r="N134" i="31" l="1"/>
  <c r="O7" i="18"/>
  <c r="K7" i="18"/>
  <c r="G7" i="18"/>
  <c r="C7" i="18"/>
  <c r="O24" i="18" l="1"/>
  <c r="O30" i="18" s="1"/>
  <c r="G24" i="18"/>
  <c r="G30" i="18" s="1"/>
  <c r="K24" i="18"/>
  <c r="K30" i="18" s="1"/>
  <c r="C24" i="18"/>
  <c r="C30" i="18" s="1"/>
</calcChain>
</file>

<file path=xl/sharedStrings.xml><?xml version="1.0" encoding="utf-8"?>
<sst xmlns="http://schemas.openxmlformats.org/spreadsheetml/2006/main" count="839" uniqueCount="312">
  <si>
    <t>Perkins Reserve Fund Grant 2020-21</t>
  </si>
  <si>
    <r>
      <rPr>
        <b/>
        <sz val="11"/>
        <color theme="1"/>
        <rFont val="Calibri"/>
        <family val="2"/>
        <scheme val="minor"/>
      </rPr>
      <t>Program:</t>
    </r>
    <r>
      <rPr>
        <sz val="11"/>
        <color theme="1"/>
        <rFont val="Calibri"/>
        <family val="2"/>
        <scheme val="minor"/>
      </rPr>
      <t xml:space="preserve"> Carl D. Perkins Vocational and Technical Education Act of 2006, Title I.</t>
    </r>
  </si>
  <si>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</si>
  <si>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</si>
  <si>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</si>
  <si>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May 15, 2020</t>
    </r>
  </si>
  <si>
    <t>Campus:</t>
  </si>
  <si>
    <t>City College - Montana State University Billigs</t>
  </si>
  <si>
    <t>Grant Year:</t>
  </si>
  <si>
    <t>2020-2021</t>
  </si>
  <si>
    <t>Grant Manager:</t>
  </si>
  <si>
    <t>Donaldson</t>
  </si>
  <si>
    <t>Sydney</t>
  </si>
  <si>
    <t>Last Name</t>
  </si>
  <si>
    <t>First Name</t>
  </si>
  <si>
    <t>3803 Central Avenue</t>
  </si>
  <si>
    <t>Address</t>
  </si>
  <si>
    <t>Billings</t>
  </si>
  <si>
    <t>MT</t>
  </si>
  <si>
    <t xml:space="preserve">City </t>
  </si>
  <si>
    <t>State</t>
  </si>
  <si>
    <t>Zip Code</t>
  </si>
  <si>
    <t>406-247-3015</t>
  </si>
  <si>
    <t>Phone</t>
  </si>
  <si>
    <t>Extension</t>
  </si>
  <si>
    <t>Fax</t>
  </si>
  <si>
    <t>sydney.donaldson@msubillings.edu</t>
  </si>
  <si>
    <t>Email Address</t>
  </si>
  <si>
    <t>Fiscal Manager:</t>
  </si>
  <si>
    <t>Hanson</t>
  </si>
  <si>
    <t>Dean</t>
  </si>
  <si>
    <t>1500 University Drive</t>
  </si>
  <si>
    <t>406-657-1679</t>
  </si>
  <si>
    <t xml:space="preserve">dhanson@msubillings.edu </t>
  </si>
  <si>
    <t>Perkins Program Coordinator</t>
  </si>
  <si>
    <t>Please provide the email addresses, names and titles of people on your campus to be notified of grant issues</t>
  </si>
  <si>
    <t>Name/Title:</t>
  </si>
  <si>
    <t xml:space="preserve">Email Address: </t>
  </si>
  <si>
    <t>Cindy Bell - Director Grants &amp; Sponsored Programs</t>
  </si>
  <si>
    <t>cbell@msubillings.edu</t>
  </si>
  <si>
    <t>Vicki Trier - Dean of City College</t>
  </si>
  <si>
    <t>vicki.trier@msubillings.edu</t>
  </si>
  <si>
    <t>Project/Program Purchase #1</t>
  </si>
  <si>
    <t>Project Title:</t>
  </si>
  <si>
    <t>Expanding Dual Enrollment in CTE: Dual Enrollment Welding Expo</t>
  </si>
  <si>
    <t>Begin Quarter: (Please select):</t>
  </si>
  <si>
    <t>Quarter 2</t>
  </si>
  <si>
    <t>End Quarter: (Please select):</t>
  </si>
  <si>
    <t>Quarter 3</t>
  </si>
  <si>
    <t>Project/Program/Purchase Summary</t>
  </si>
  <si>
    <r>
      <t xml:space="preserve">In the 2019-2020 academic year we had a strong increase of Welding dual enrollment classes with our secondary partners. We added a total of 4 new classes and schools. We had planned to host a Dual Enrollment Welding Expo in early April 2020. We invited all our current Dual Enrollment welding classes (TRID 151, WLDG 153, WLDG 157) to come visit the City College campus and partake in the hands-on welding expo. With COVID-19 ending our plans to host the expo, we want to use our momentum and plan the event again in the Spring of 2021. Students will have the opportunity to contextualize their dual enrollment class experience on the City College campus, while learning about other CTE areas and career opportunities. We will invite local industry partners to attend the Expo so students can learn about our local and regional opportunities as well. </t>
    </r>
    <r>
      <rPr>
        <b/>
        <sz val="11"/>
        <color theme="1"/>
        <rFont val="Calibri"/>
        <family val="2"/>
        <scheme val="minor"/>
      </rPr>
      <t>(Priority Areas #1, #3, #4)</t>
    </r>
  </si>
  <si>
    <t>Expected Measurable Outcome:</t>
  </si>
  <si>
    <t xml:space="preserve">Students in our CTE dual enrollment programs that attend the expo will have a greater understanding of Career and Technical educational program options as well as local and regional specific opportunities. </t>
  </si>
  <si>
    <t>Which required and/or permissive uses of funds will this project support?</t>
  </si>
  <si>
    <t>Funding for this project will include stipends for Welding faculty that help plan, coordinate and run the Expo, funding for schools to bus their students/pay for substitutes and materials for the event</t>
  </si>
  <si>
    <t xml:space="preserve">What secondary partnerships, dual enrollment and/or Montana Career Pathways activities does this project support? </t>
  </si>
  <si>
    <t xml:space="preserve">All our secondary partnerships that currently run CTE dual enrollment classes would be supported by this (Billings Career Center, Laurel HS, Absarokee HS, Huntley Project HS, Red Lodge HS, Shepherd HS). The project also directly supports the Welding Montana Career Pathway (MCP). </t>
  </si>
  <si>
    <t>Project/Program Purchase #2</t>
  </si>
  <si>
    <t>Dual Enrollment Pathway Exploration Day - Middle School focused</t>
  </si>
  <si>
    <t xml:space="preserve">Quarter 2 </t>
  </si>
  <si>
    <t xml:space="preserve">Quarter 4 </t>
  </si>
  <si>
    <r>
      <t>Currently MSUB &amp; City College New Student Services offices host a Career Exploration Day in March for local &amp; regional high schools to come explore programs on City College's campus. The day consists of hands-on activities for students to choose from based on their areas of interest. We would like to follow a similar model, but open up the day to middle school students and have them explore various MCP dual enrollment pathways. We would bring students onto campus, have them prioritize their areas of interest before coming, and have students rotate through and learn about different pathway areas. Some of the pathway areas have the potential to partner with local industry partners that could also come and speak. We would include current dual enrollment students and teachers that could speak about their classes and experiences in these various pathway areas as well.</t>
    </r>
    <r>
      <rPr>
        <b/>
        <sz val="11"/>
        <color theme="1"/>
        <rFont val="Calibri"/>
        <family val="2"/>
        <scheme val="minor"/>
      </rPr>
      <t xml:space="preserve"> (Priority Areas #1, #5)</t>
    </r>
  </si>
  <si>
    <t xml:space="preserve">Students that attend will gain an early knowledge of what dual enrollment opportunities they have and what pathway options are available to them. In Spring of 2018, United Way of Yellowstone County conducted a Billings iGraduate MT focus group of current dual credit students. According to their surveys, participants felt that guidance and planning came far too late in their high school careers. While it may be hard to measure, the expected outcome of the Dual Enrollment Pathway Exploration Day would be an increased understanding of pathways and opportunities through the dual enrollment program. </t>
  </si>
  <si>
    <t>Funding for this project would include marketing materials and mailing cost. Faculty stipends for participating in the day as well. With including the funding to pay faculty for their participation, this event could easily be moved online and we could pay the faculty to create videos / interactive projects they could share online.</t>
  </si>
  <si>
    <t>This would support our local and regional secondary partnerships. We would like to have at least one rural middle school attend. We partner with Hardin HS for various dual enrollment classes, and would ideally have Hardin middle school attend the day. Multiple pathways would be represented at the day, including but not limited to; Health Professions, STEM, I.T., Business Management, Marketing, Welding, Transportation, Construction, etc.</t>
  </si>
  <si>
    <t>Project/Program Purchase #3</t>
  </si>
  <si>
    <t xml:space="preserve">Automotive Partnerships &amp; Open House Exploration </t>
  </si>
  <si>
    <t>Quarter 1</t>
  </si>
  <si>
    <t>Quarter 4</t>
  </si>
  <si>
    <t xml:space="preserve"> These open houses will provide students a clear connection to the automotive and industry pathways. By contextualizing their dual credit experience into a real-life career option, the goal is for students to gain a clear understanding and build relationships with the dealerships for potential internships and opportunities outside the classroom. Our goal would be for at least one secondary student to gain an apprenticeship/internship/job with a partner dealership.</t>
  </si>
  <si>
    <t>Funding for this project would include marketing materials &amp; postage for the open houses.</t>
  </si>
  <si>
    <t>Project/Program Purchase #4</t>
  </si>
  <si>
    <t>IT Students Hands on Experience</t>
  </si>
  <si>
    <t xml:space="preserve"> Our goal is to have every single dual enrollment IT class come to City College for this hands-on workshop. This project has the ability to impact 100 - 150 students. For 2920-2021 school year we currently have 8 different schools that are planning to run Dual Credit IT classes. 																							
																								</t>
  </si>
  <si>
    <t>Secondary partnerships will be our IT Dual Enrollment schools. This project directly supports the IT pathway.</t>
  </si>
  <si>
    <t>Project/Program Purchase #5</t>
  </si>
  <si>
    <t xml:space="preserve">Desire 2 Learn (D2L) training for Dual Enrollment faculty </t>
  </si>
  <si>
    <r>
      <t xml:space="preserve">City College's online platform that we use for our online classes is called Desire 2 Learn (D2L). In the past, training on the D2L platform has been sporadic and not required for high school dual enrollment faculty. This project aims to offer D2L training to high school dual enrollment teachers. They would learn how to build their classroom in D2L, have their student's access their course, and share resources with their MSUB/City College faculty mentors much easier. D2L is a much more in-depth offering for an online class. The idea behind the project is that high school dual credit classes can be ran through D2L, making remote learning much more seamless for their students - if necessary. It will also provide dual enrollment students the opportunity to become familiar and comfortable with this college learning platform, ideally giving them confidence in a new system and expanding upon their college experience in their dual enrollment class. We will work with our E-Learning department to create a training for high school faculty to go through so they can learn the process of moving their classes into a D2L shell. The goal would be to host two trainings, once before the fall semester started and once before the spring semester. </t>
    </r>
    <r>
      <rPr>
        <b/>
        <sz val="11"/>
        <color theme="1"/>
        <rFont val="Calibri"/>
        <family val="2"/>
        <scheme val="minor"/>
      </rPr>
      <t>(Priority Area # 4).</t>
    </r>
  </si>
  <si>
    <t>An estimate of 55 individuals will offer dual credit classes next year, our goal would be that at least 50% of dual enrollment high school classes will have a D2L classroom format for the 2020-2021 school year. That would be 27 individuals that attend the training and implement it for their classes.</t>
  </si>
  <si>
    <t xml:space="preserve">Required funds would be stipends to pay the E-learning department to create this custom training for the dual enrollment teachers. We would also offer a stipend for DE teachers that wanted to participate. We would also look to offer the option for teachers to earn continuing education credits if they chose not to get paid for the training. </t>
  </si>
  <si>
    <t>This project would support ideally all of our dual enrollment faculty members, we understand that not all of them will or choose to attend the workshop, however we aim to hit that 50% mark.</t>
  </si>
  <si>
    <t>Project/Program Purchase #6</t>
  </si>
  <si>
    <t>Dual Enrollment - Next Steps Event(s)</t>
  </si>
  <si>
    <t xml:space="preserve">Required funds for this project would be marketing &amp; mailing costs as well as cost of transportation for the various individuals to travel to the schools throughout our region. </t>
  </si>
  <si>
    <t>This project would support our all secondary schools that run dual enrollment classes as well as a majority of the Montana Career Pathways.</t>
  </si>
  <si>
    <t>Project/Program Purchase #7</t>
  </si>
  <si>
    <t>Enhancing Dual Enrollment Student Success</t>
  </si>
  <si>
    <r>
      <t xml:space="preserve">The MCP / Dual Enrollment director will visit each dual enrollment classroom at the beginning of the semester to discuss the rules and policies of the college. These visits help ensure dual enrollment student's understanding of the differences between a regular high school class and college credit class, as well as provides them a connection. These visits can be done virtually if need be, but if possible these in-person classroom visits will still occur. </t>
    </r>
    <r>
      <rPr>
        <b/>
        <sz val="11"/>
        <color theme="1"/>
        <rFont val="Calibri"/>
        <family val="2"/>
        <scheme val="minor"/>
      </rPr>
      <t>(Priority Areas #1, #4)</t>
    </r>
  </si>
  <si>
    <t>Funds for this project will include money to travel as well as printing costs for the Save the Date flyers.</t>
  </si>
  <si>
    <t>This project supports every single dual enrollment class and secondary partnership.</t>
  </si>
  <si>
    <t>Project/Program Purchase #8</t>
  </si>
  <si>
    <t xml:space="preserve">Construction Pathway Development </t>
  </si>
  <si>
    <t>We expect to have a minimum number of 2 new dual credit classes at the Billings Career Center for the 2021-2022 school year. After developing the dual enrollment class opportunities, we would hope to expand the dual credit offerings to other schools that offer carpentry / CTE classes.</t>
  </si>
  <si>
    <t xml:space="preserve">The only required funds for this project would be stipends for the Construction Management faculty at City College to compensate their time that would go into developing these new dual enrollment courses. </t>
  </si>
  <si>
    <t>This project directly supports the Design &amp; Construction Pathways</t>
  </si>
  <si>
    <t>Project/Program Purchase #9</t>
  </si>
  <si>
    <t>Dual Enrollment Summit - U of M</t>
  </si>
  <si>
    <t xml:space="preserve">Quarter 1 </t>
  </si>
  <si>
    <t>Project/Program Purchase #10</t>
  </si>
  <si>
    <t>Required Travel: Perkins Reserve Workshop</t>
  </si>
  <si>
    <t xml:space="preserve">The workshop will help inform MCP coordinators about the Perkins Reserve Fund for the 2020-2021 academic year. 																				
																								</t>
  </si>
  <si>
    <t>Required funds for this project would include travel, lodging &amp; per diem for the coordinator and staff member.</t>
  </si>
  <si>
    <t xml:space="preserve">All pathways will be supported as the program managers / dual credit coordinators work together enhance opportunities and ideas to support students. </t>
  </si>
  <si>
    <t>Project/Program Purchase #11</t>
  </si>
  <si>
    <t xml:space="preserve">Funding for this project includes the cost of travel to St.Louis, hotel, per diem, conference registration fees and NACEP membership dues. </t>
  </si>
  <si>
    <t xml:space="preserve">All secondary partnerships and pathways are supported by this conference. By having a specific plan of sharing that the group learned at the conference, the goal is to involve our partners in implementing meaningful changes and upgrades to the dual enrollment program. </t>
  </si>
  <si>
    <t>Project/Program Purchase #12</t>
  </si>
  <si>
    <t xml:space="preserve">MT ACTE Conference </t>
  </si>
  <si>
    <t xml:space="preserve">Funding for this project includes the cost of travel to Fairmont, MT, hotel, per diem, conference registration fees and ACTE membership dues. </t>
  </si>
  <si>
    <t>Project/Program Purchase #13</t>
  </si>
  <si>
    <t xml:space="preserve">MCP Dual Enrollment Coordinator - Spring meeting </t>
  </si>
  <si>
    <t xml:space="preserve">Funds for this project include the cost of travel, per diem and lodging in Helena. </t>
  </si>
  <si>
    <t xml:space="preserve">All MCP pathways are supported by the coordinators coming together. </t>
  </si>
  <si>
    <t>Project/Program Purchase #14</t>
  </si>
  <si>
    <t xml:space="preserve">This directly supports all secondary partnerships, dual enrollment classes and MCPs. The support allows for more projects, communication and organization of the entire dual enrollment and MCP program. </t>
  </si>
  <si>
    <t>Grant Amount Requested:</t>
  </si>
  <si>
    <t>Administrative Costs:</t>
  </si>
  <si>
    <t>Federal Guidelines state that no more than 5% of project funds can go to administration and indirect costs.</t>
  </si>
  <si>
    <t>Please indicate if your campus will be using 5% for administrative/indirect costs:</t>
  </si>
  <si>
    <t>Yes</t>
  </si>
  <si>
    <t>Total Aministrative/Indirect Costs Requested (must not exveed 5% of Grant Amount Requested)</t>
  </si>
  <si>
    <t>Describe proposed administrative costs here, including the person performing the tasks and what they will be doing:</t>
  </si>
  <si>
    <t xml:space="preserve">Administrative costs will support grant accounting, oversight, and reporting. </t>
  </si>
  <si>
    <t xml:space="preserve">Personal Services: </t>
  </si>
  <si>
    <t>Salary and Hourly Wages:</t>
  </si>
  <si>
    <t>Approved Funding</t>
  </si>
  <si>
    <t>Amendment #1</t>
  </si>
  <si>
    <t>Comments/Description of Changes:</t>
  </si>
  <si>
    <t>Amendment #2</t>
  </si>
  <si>
    <t>Amendment #3</t>
  </si>
  <si>
    <t>Project #:</t>
  </si>
  <si>
    <t>Begin Quarter</t>
  </si>
  <si>
    <t>End Quarter</t>
  </si>
  <si>
    <t>Expenditure Code:</t>
  </si>
  <si>
    <t>Line Item Detail Description:</t>
  </si>
  <si>
    <t>Amount:</t>
  </si>
  <si>
    <t>Salaries</t>
  </si>
  <si>
    <t>$225 Faculty Stipend for Welding Expo Organization x 2</t>
  </si>
  <si>
    <t>Substitute &amp; transportation cost for classes to attend Welding Expo $100 / school x 8 schools</t>
  </si>
  <si>
    <t>Faculty stipends for Pathway Exploration Day activity development (online or in-person). $100 stipend x 8</t>
  </si>
  <si>
    <t xml:space="preserve"> IT workshop stipend. The IT Department Chair or IT Faculty member will instruct one workshop for every IT dual enrollment class.  $100 x 8 workshops								</t>
  </si>
  <si>
    <t>Substitute &amp; transportation cost for classes to attend IT Workshop on campus $100 / school x 8 schools</t>
  </si>
  <si>
    <t>$300 stipend for E-Learning to develop training &amp; D2L content shells for DE teachers x 2</t>
  </si>
  <si>
    <t>Stipend for DE teachers that attend and complete D2L training. $100 x 30 teachers</t>
  </si>
  <si>
    <t>Stipend for Construction Management faculty to develop new dual credit courses for construction / CTE</t>
  </si>
  <si>
    <t>Total Salary and Hourly Wages:</t>
  </si>
  <si>
    <t>Employee Benefits (FICA, Retirement, WC, SUE) &amp; Health Insurance (Annual Premium times % of FTE)</t>
  </si>
  <si>
    <t>Employee Benefits</t>
  </si>
  <si>
    <t>Fringe for Welding Expo faculty coordination: $450 x 18.876%</t>
  </si>
  <si>
    <t>Fringe for City College faculty Pathway Exploration Day activity development $800 x 18.876%</t>
  </si>
  <si>
    <t>IT Dept Chair fringe: $800 x 18.876%</t>
  </si>
  <si>
    <t>Fringe for E-Learning staff members to develop D2L training for Dual Enrollment teachers $600 x 16.970%</t>
  </si>
  <si>
    <t>Fringe for DE teachers that attend and complete D2L training $3000 x 18.879%</t>
  </si>
  <si>
    <t>Fringe for Construction Management faculty to develop CTE courses with Career Center $400 x 18.876%</t>
  </si>
  <si>
    <t>Total Employee Benefits:</t>
  </si>
  <si>
    <t>Total Personnel Services:</t>
  </si>
  <si>
    <t>Operating Expenditures:</t>
  </si>
  <si>
    <t>Other Services: (Contracted Services/Printing)</t>
  </si>
  <si>
    <t>Printing</t>
  </si>
  <si>
    <t xml:space="preserve">Marketing materials for Dual Enrollment Pathway Exploration Day - Middle Schools			</t>
  </si>
  <si>
    <t>Marketing materials for Dual Enrollment Next Steps Events</t>
  </si>
  <si>
    <t xml:space="preserve">Dual Enrollment Save the Date flyers </t>
  </si>
  <si>
    <t xml:space="preserve">Various copying/printing routine work by MCP / Dual Enrollment Director </t>
  </si>
  <si>
    <t>Total Other Services:</t>
  </si>
  <si>
    <t>Supplies and Materials (Books and Reference Material/Office Supplies/CTE Classroom Supplies/Software/Minor Equipment)</t>
  </si>
  <si>
    <t>Consumable Supplies</t>
  </si>
  <si>
    <t>Supplies for Welding Expo (Informational Materials, Metal, other consumables for small projects)</t>
  </si>
  <si>
    <t>Minor Equipment</t>
  </si>
  <si>
    <t>Software purchase: programming and coding activities</t>
  </si>
  <si>
    <t>Total Supplies and Materials:</t>
  </si>
  <si>
    <t>Communications: (Telephone/Postage and Mailing)</t>
  </si>
  <si>
    <t>Postage &amp; Mailing</t>
  </si>
  <si>
    <t>Pathway Exploration Day Mailing Costs</t>
  </si>
  <si>
    <t xml:space="preserve"> Automotive Partnerships &amp; Open House Exploration Mailing Costs 							 </t>
  </si>
  <si>
    <t>Dual Enrollment Next Steps event(s) Mailing Costs</t>
  </si>
  <si>
    <t>Total Communications:</t>
  </si>
  <si>
    <t xml:space="preserve">Travel: </t>
  </si>
  <si>
    <t>All travel will follow the state of Montana rates and policies</t>
  </si>
  <si>
    <t>Travel</t>
  </si>
  <si>
    <t>Coordinator traveling for Dual Enrollment - Next Steps Events. Approximately 2,000 miles x $0.279</t>
  </si>
  <si>
    <t xml:space="preserve">Dual Enrollment Summit for MCP/Dual Enrollment Director: hotel $96/night x2 nights = $192; per diem $30.50/day x 2 days = $61 ;  rental car estimate for 2 days &amp; gas = $250. </t>
  </si>
  <si>
    <t xml:space="preserve">Perkins Reserve Workshop fall meeting for 1 participant. Hotel $96 night x 1 = $96 ;per diem $30.50/day x 2 = $61.00; rental car estimate for 2 days &amp; gas = $200. </t>
  </si>
  <si>
    <t>MT Pathways Coordinator spring meeting for 2 participants: ; hotel $96 x 2 = $192 ; per diem $30.50/day x 2 = $61; rental car estimate for 2 days &amp; gas = $200</t>
  </si>
  <si>
    <t>Total Travel:</t>
  </si>
  <si>
    <t>Other Expenditures (Dues &amp; Subscriptions/Conference &amp; Training Registration/Meeting Rooms):</t>
  </si>
  <si>
    <t>Dues / Subscriptions</t>
  </si>
  <si>
    <t>Dual Enrollment Summit Registration: 1 participant</t>
  </si>
  <si>
    <t xml:space="preserve">NACEP Conference Registration $545 x 3 participants </t>
  </si>
  <si>
    <t>NACEP dues: Institutional Membership</t>
  </si>
  <si>
    <t xml:space="preserve">ACTE Institutional Membership for City College </t>
  </si>
  <si>
    <t>Total Other Expenditures:</t>
  </si>
  <si>
    <t>Total Operating Costs:</t>
  </si>
  <si>
    <t>Total Direct Costs (Personnel Services plus Operating Costs):</t>
  </si>
  <si>
    <t>Major Equipment:</t>
  </si>
  <si>
    <t>Major Equipment</t>
  </si>
  <si>
    <t>Total Major Equipment:</t>
  </si>
  <si>
    <t xml:space="preserve">Total Direct Costs: </t>
  </si>
  <si>
    <t>Total Indirect Costs: Cannot exceed the 5% cap</t>
  </si>
  <si>
    <t>Total Grant Award (Direct Costs+ Major Equipment + Indirect Costs):</t>
  </si>
  <si>
    <t>Original Budget (Do not edit)</t>
  </si>
  <si>
    <t>Expenditure Items:</t>
  </si>
  <si>
    <t>Amount</t>
  </si>
  <si>
    <t>Personnel Services</t>
  </si>
  <si>
    <t>Hourly Wages</t>
  </si>
  <si>
    <t>Total Personnel Services</t>
  </si>
  <si>
    <t>Operating Expenses</t>
  </si>
  <si>
    <t>Contracted Services</t>
  </si>
  <si>
    <t>Audit Costs</t>
  </si>
  <si>
    <t>Postage and Mailing</t>
  </si>
  <si>
    <t>Telephone</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</si>
  <si>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</si>
  <si>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</si>
  <si>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</si>
  <si>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</si>
  <si>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</si>
  <si>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</si>
  <si>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</si>
  <si>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</si>
  <si>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</si>
  <si>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</si>
  <si>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r>
      <t xml:space="preserve">The budget roll ups are populated by the entries on your Budget &amp; Amendment tabs - </t>
    </r>
    <r>
      <rPr>
        <b/>
        <sz val="11"/>
        <color rgb="FFC00000"/>
        <rFont val="Calibri"/>
        <family val="2"/>
        <scheme val="minor"/>
      </rPr>
      <t>please do not edit</t>
    </r>
  </si>
  <si>
    <t>Original Budget</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</si>
  <si>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</si>
  <si>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</si>
  <si>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</si>
  <si>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</si>
  <si>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</si>
  <si>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</si>
  <si>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</si>
  <si>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</si>
  <si>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</si>
  <si>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</si>
  <si>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 xml:space="preserve">Carl D. Perkins Program Assurance Agreement 2020-2021
The applicant will comply with the requirements of P.L 116-6 (the CARL D. PERKINS CAREER AND TECHNICAL
EDUCATION ACT V OF 2006)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</si>
  <si>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Perkins/BSP Calendar FY 2020-2021</t>
  </si>
  <si>
    <t>http://www.vertex42.com/calendars/school-calendar.html</t>
  </si>
  <si>
    <t>© 2013 Vertex42 LLC</t>
  </si>
  <si>
    <t>Fall</t>
  </si>
  <si>
    <t>Start Day:</t>
  </si>
  <si>
    <t>"Perkins/BSP Calendar"</t>
  </si>
  <si>
    <t>July</t>
  </si>
  <si>
    <t>January</t>
  </si>
  <si>
    <t>PERKINS DATES</t>
  </si>
  <si>
    <t>Pathways &amp; DE Coordinators Call 1:30 pm</t>
  </si>
  <si>
    <t>PATHWAYS DATES</t>
  </si>
  <si>
    <t>Perkins Coordinators Call 9:00 am</t>
  </si>
  <si>
    <t>PERKINS &amp; PATHWAYS DATES</t>
  </si>
  <si>
    <t>Perkins Fiscal Year 20-21 Begins</t>
  </si>
  <si>
    <t>Perkins &amp; Pathways Quarter 2 Reports Due</t>
  </si>
  <si>
    <t>10 &amp; 24</t>
  </si>
  <si>
    <t>Pathways and DE Coordinators Calls 1:30pm</t>
  </si>
  <si>
    <t>2, 16, 30</t>
  </si>
  <si>
    <t>Perkins Coordinator Calls 9:00am</t>
  </si>
  <si>
    <t>August</t>
  </si>
  <si>
    <t>February</t>
  </si>
  <si>
    <t xml:space="preserve">Final Fiscal report and Final Narrative due </t>
  </si>
  <si>
    <t>September</t>
  </si>
  <si>
    <t>March</t>
  </si>
  <si>
    <t>4</t>
  </si>
  <si>
    <t>End of 1st Quarter</t>
  </si>
  <si>
    <t>End of 3rd Quarter</t>
  </si>
  <si>
    <t>PERKINS and MCP RFP Released</t>
  </si>
  <si>
    <t>October</t>
  </si>
  <si>
    <t>April</t>
  </si>
  <si>
    <t>Perkins &amp; Pathways Quarter 1 Reports Due</t>
  </si>
  <si>
    <t>Perkins &amp; Pathways Quarter 3 Reports Due</t>
  </si>
  <si>
    <t>November</t>
  </si>
  <si>
    <t>May</t>
  </si>
  <si>
    <t>5</t>
  </si>
  <si>
    <t>December</t>
  </si>
  <si>
    <t>June</t>
  </si>
  <si>
    <t>End of 2nd Quarter</t>
  </si>
  <si>
    <t>Deadline for major equipment orders</t>
  </si>
  <si>
    <t>Perkins Fiscal Year 20-21 Ends</t>
  </si>
  <si>
    <t>No</t>
  </si>
  <si>
    <t>Ongoing</t>
  </si>
  <si>
    <r>
      <t xml:space="preserve">Billings Career Center automotive class students receive dual credit for the brakes and electrical class at City College. There is a huge demand in our area for careers in auto repair.  To help promote the automotive career pathway, we will partner with local dealerships to host open houses for Billings Career Center and other local dual credit students to attend. Specific partnerships and events will be focused on members of City College Automotive &amp; Diesel program's Advisory Boards. These are dealerships and shops in our area that City College leans to help keep their curriculum current and provide work place opportunities for their students. The open houses will provide students an in-depth look into the automotive &amp; diesel career fields, while making local connections. We had planned to host a number of these open houses in the spring of 2020, however COVID-19 forced us to cancel the events. The dual enrollment director as well as the automotive instructions at the Career Center, all met with the City College advisory board this spring, members were very excited about the opportunity to host events that would get both secondary and post-secondary students to get into their shops to gain a better understanding of the career field and provide opportunities for students to ask questions of the industry professionals. </t>
    </r>
    <r>
      <rPr>
        <b/>
        <sz val="11"/>
        <color theme="1"/>
        <rFont val="Calibri"/>
        <family val="2"/>
        <scheme val="minor"/>
      </rPr>
      <t>(Priority Areas #1, #3, #4, #5)</t>
    </r>
    <r>
      <rPr>
        <sz val="11"/>
        <color theme="1"/>
        <rFont val="Calibri"/>
        <family val="2"/>
        <scheme val="minor"/>
      </rPr>
      <t xml:space="preserve">
																								</t>
    </r>
  </si>
  <si>
    <r>
      <t xml:space="preserve">Our secondary partnership would be the Billings Career Center and their automotive CTE classes. Ideally, we would open up the open houses to surrounding schools that also have automotive classes. This project would directly support Transportation (automotive &amp; diesel) pathways. 			</t>
    </r>
    <r>
      <rPr>
        <b/>
        <sz val="12"/>
        <color theme="1"/>
        <rFont val="Calibri"/>
        <family val="2"/>
        <scheme val="minor"/>
      </rPr>
      <t xml:space="preserve">											</t>
    </r>
  </si>
  <si>
    <r>
      <t>The number of Information Technology courses being taught in some form in surrounding schools continues to grow each year. This past year we were able to add Dual Credit IT courses at three new schools and plan to add at least two new schools for the 2020-2021 school year. Following the success of past years, the IT department chair and faculty members ran a total of four hands-on workshops for dual credit classes to come attend on the City College campus during the 2019-2020 school year. We had planned to run additional workshops, before COVID-19 halted those plans. Classes that attended the workshop got an introduction to coding course using Python as well as Raspberry Pi. Our goal is to have every single dual credit IT class come to campus for one of these workshops, follow-up by a classroom visit at their high school from the IT department chair.    
In addition to the hands-on experience, the high school students will visit with college students currently involved in the program and tour the City College campus.</t>
    </r>
    <r>
      <rPr>
        <b/>
        <sz val="11"/>
        <color theme="1"/>
        <rFont val="Calibri"/>
        <family val="2"/>
        <scheme val="minor"/>
      </rPr>
      <t xml:space="preserve"> (Priority Areas # 3, #4)		</t>
    </r>
    <r>
      <rPr>
        <sz val="11"/>
        <color theme="1"/>
        <rFont val="Calibri"/>
        <family val="2"/>
        <scheme val="minor"/>
      </rPr>
      <t xml:space="preserve">										
																								</t>
    </r>
  </si>
  <si>
    <t xml:space="preserve">Funding for this project would include stipends for the IT faculty members to run the workshop, transportation funds for them to travel to the classes, funds to pay for schools to bus their students/ pay for substitutes. As well as software purchases for the programming and coding activities.							</t>
  </si>
  <si>
    <r>
      <t xml:space="preserve">This past year the MCP / Dual Enrollment director alongside of Advising &amp; Career Services and New Student Services hosted events to help educate current and potential dual enrollment students. These events occurred at the 6 major high schools in the Billings area, as well as an event hosted on MSUB's campus. These events were called Dual Enrollment - Next Steps. Their goal was to help dual enrollment students explore the "credits with a purpose" mindset. Help educate students on various pathways, class options and program details. Too often we see high school students graduate with multiple college credits in a concentrated area, not truly helping them advance in their degree or program pathway. We want to make these Next Steps events more frequent and expand our offerings to more rural schools and programs. Our goal is to host a Next Steps event at each of our partner high schools, 15 in total. We would invite nearby high schools that we do not yet partner with to attend and help educate their students about dual enrollment opportunities as well. We would also host an on-campus event for middle school students to come and learn about these opportunities and how to engage in dual enrollment earlier through a strategic and exploratory lens. </t>
    </r>
    <r>
      <rPr>
        <b/>
        <sz val="11"/>
        <color theme="1"/>
        <rFont val="Calibri"/>
        <family val="2"/>
        <scheme val="minor"/>
      </rPr>
      <t>(Priority Areas #1, #4, #5)</t>
    </r>
  </si>
  <si>
    <t xml:space="preserve">Through these events last year, we worked with roughly 200 students between the 6 schools and event on campus. We would hope to easily double that number by expanding our visits to all partner high schools. </t>
  </si>
  <si>
    <t>All (100%) of the students enrolled in each dual credit course will have a completed application with all the signatures.   Students will become more aware of the rigor, deadlines, tuition, testing, final record and grading.  Students will be given a “Save the Date” flyer explaining critical dates and consequences regarding adding and dropping classes. Due to the high volume of students involved in the dual credit program, 98% of the students will meet the critical dates of adding and dropping classes according to the established calendar.  This past year the dual enrollment program served over 1,200 students between the fall and spring semesters.</t>
  </si>
  <si>
    <t xml:space="preserve">Funds for this would include registration fees, transportation cost, lodging &amp; per diem. </t>
  </si>
  <si>
    <t>Professional Development: NACEP Conference</t>
  </si>
  <si>
    <t xml:space="preserve">By attending NACEP, the MCP / Dual Enrollment director, City College Dean and faculty member will bring back critical information and new ideas to continue building our dual enrollment program. the staff will bring back critical information on developing a quality program. A NACEP conference overview will be written up and distributed by the MCP program coordinator to all secondary partners and on-campus partners, this overview will share new ideas &amp; practices that the program will work on implementing.
																								</t>
  </si>
  <si>
    <t xml:space="preserve">The coordinator and instructors will share the highlights of the conference at a department chair meeting at City College. Last year the two welding instructors that attended the conference were able to make connections that aided in the development of the Welding Expo that City College had planned to host in April, that got cancelled due to COVID-19. With an emphasis on expanding our CTE offerings, and developing new construction/CTE dual enrollment focused courses, this conference is a natural fit. It will provide our relatively new construction management program director an opportunity to network and connect with secondary partners. 															
																								</t>
  </si>
  <si>
    <t xml:space="preserve">The coordinators from each school will be informed of new developments with each program, share ideas / projects each program is working on and continue to develop the relationships amongst the coordinators to ensure all of our programs are working cohesively and serving student's needs. </t>
  </si>
  <si>
    <t>Required funds for this is the salary for the Administrative Support person (.50 FTE).</t>
  </si>
  <si>
    <t xml:space="preserve">A  1.0 FTE  Pathway Coordinator/Dual Enrollment Director will be employed to promote the development of the Montana Career Pathways and Dual Enrollment program and will be funded by the MSUB general fund. The coordinator will work with schools and City College to  promote activities that will add value to students' education and strengthen the pathway to college and careers through active engagement and participation. The coordinator will increase the number of CTE/DE courses offered in the area high schools. The coordinator will establish working partnerships with school administrators, counselors and instructors at area high schools through visits to help schools and students become more informed and make better choices about college and careers, emphasizing the "Credit with a Purpose" mindset. A .50 FTE Pathway support person will be hired to work alongside the coordinator to provide administrative assistance.  																							
																								</t>
  </si>
  <si>
    <t xml:space="preserve">Outcomes in Activities 1-12 will be supported by the Coordinator and Administrative Support, as well as continuing to promote previously established MCPs and dual-credit efforts. This past year was the first time the MCP / Dual Enrollment director was funded full time by MSUB &amp; City College and we saw a huge jump in our dual enrollment classes and students served. The help of the administrative support played a crucial role in this growth and success of the program and the new initiatives. </t>
  </si>
  <si>
    <r>
      <t xml:space="preserve">This project will aim to target the future of dual enrollment construction technology secondary partners. In particular the Billings Career Center construction program. City College's Construction Management program has recently undergone curriculum changes. In discussion with the Career Center, we would like to take the 2020-2021 academic year to develop a deeper relationship between our Construction Management department and their Construction program. Similar to our Automotive program's relationship with the Career Center, we would seek the input from City College's Construction Management advisory board for their input on regional job demands, needs and potential to offer opportunities to students to earn industry credentials or internship opportunities while still in high school. </t>
    </r>
    <r>
      <rPr>
        <b/>
        <sz val="11"/>
        <color theme="1"/>
        <rFont val="Calibri"/>
        <family val="2"/>
        <scheme val="minor"/>
      </rPr>
      <t>(Priority Areas # 1, #2, #3, #4 &amp; #5)</t>
    </r>
  </si>
  <si>
    <t xml:space="preserve">By attending the Dual Enrollment Summit, the staff will bring back critical information on how to continue developing a quality program while adapting to the new reality of dual enrollment programs. The group will also share their ideas with the City College and MSUB staff and faculty at a regularly scheduled meeting. As well as our secondary partners (teachers, administrators, counselors etc.) 																							
																								</t>
  </si>
  <si>
    <t xml:space="preserve">This project supports all MCP coordinator relationships throughout the state as well as our secondary partners that we have encouraged to attend. Ideas and discussions at the summit will be shared with our secondary partners as we look to make meaningful updates to our dual enrollment program. </t>
  </si>
  <si>
    <t xml:space="preserve">All CTE pathways have the potential to benefit from this project, in particular the Construction and Welding pathways. </t>
  </si>
  <si>
    <t xml:space="preserve">Administrative Support for Montana Career Pathways &amp; Dual Enrollment </t>
  </si>
  <si>
    <t xml:space="preserve">Marketing materials for Automotive Partnerships &amp; Open House Exploration 							 </t>
  </si>
  <si>
    <t>Coordinator traveling for Dual Enrollment class visits - Approximately 3,000 miles x $0.279</t>
  </si>
  <si>
    <t>*NACEP Conference for 3 participants (Dean, Dual Enrollment Director, and a Faculty member): hotel $150/night x 3 nights x 3 = $1,350; airfair $500/ticket x 3 = $1,500 - $346.40 (flight credit from SP 2020 Western NACEP conference cancellation) flight total: $1,153.60 ; per diem $50/day x 3 days x 3  = $450.  *I understand this may be moved to a virtual event, still wanted to budget in case it is still offered in-person</t>
  </si>
  <si>
    <r>
      <t xml:space="preserve">The MCP / Dual Enrollment director along with the program's administrative assistant, will attend the MCP Dual Enrollment Coordinator meeting in Helena in Spring (dates pending). The meeting will help bring state-wide coordinators together to share new ideas and development of their programs.  </t>
    </r>
    <r>
      <rPr>
        <b/>
        <sz val="11"/>
        <color theme="1"/>
        <rFont val="Calibri"/>
        <family val="2"/>
        <scheme val="minor"/>
      </rPr>
      <t>(Priority Areas #4, #5)</t>
    </r>
  </si>
  <si>
    <t>Salary for Administrative Support 2 at 50% of $26,317.92</t>
  </si>
  <si>
    <t>MT ACTE Conference, October 15-16, 2020 for 2 attendees. Rental car estimate for 2 days &amp; gas = $200; hotel $95 x 2 = $190; per diem $30.50/day x 2 days x 2  = $122</t>
  </si>
  <si>
    <t>Montana ACTE conference registration: $150 x 2</t>
  </si>
  <si>
    <r>
      <t>Benefits for Administrative Support 2 fringe $13,158.96 x 16.970</t>
    </r>
    <r>
      <rPr>
        <sz val="11"/>
        <color theme="1"/>
        <rFont val="Calibri (Body)_x0000_"/>
      </rPr>
      <t>% = $2,233.08</t>
    </r>
    <r>
      <rPr>
        <sz val="11"/>
        <color theme="1"/>
        <rFont val="Calibri"/>
        <family val="2"/>
        <scheme val="minor"/>
      </rPr>
      <t>; health insurance $/year $12,648 x 50% = $6,324.00</t>
    </r>
  </si>
  <si>
    <t>Quarer 4</t>
  </si>
  <si>
    <t xml:space="preserve">Apple pencil for iPad - when visiting with students and classrooms, this will allow applications to be filled out electronically / sign required documents. </t>
  </si>
  <si>
    <r>
      <t xml:space="preserve">The MCP / Dual Enrollment director will attend or send a representative to attend the Mt ACTE in Fairmont, October 15-16, 2020. We plan invite a construction management faculty member to attned. Attending this conference will provide the instructors an opportunity to network with CTE peers in the high school programs. </t>
    </r>
    <r>
      <rPr>
        <b/>
        <sz val="11"/>
        <color theme="1"/>
        <rFont val="Calibri"/>
        <family val="2"/>
        <scheme val="minor"/>
      </rPr>
      <t xml:space="preserve">(Priority Areas #1, #2, #3, #4) </t>
    </r>
  </si>
  <si>
    <r>
      <t xml:space="preserve">The MCP / Dual Enrollment director will attend the Dual Enrollment Summit that U of M is hosting August 13-14. The summit will be a fantastic opportunity to learn from other MCP coordinators and explore best practices to improve dual enrollment in our state. This summit ties directly to the scope of this grant by strengthening our state-wide CTE partnerships, coming together to foster innovation and continue to expand our efforts to continue to increase opportunities for students across the state. </t>
    </r>
    <r>
      <rPr>
        <b/>
        <sz val="11"/>
        <color theme="1"/>
        <rFont val="Calibri"/>
        <family val="2"/>
        <scheme val="minor"/>
      </rPr>
      <t>(Priority Areas #4, #5).</t>
    </r>
  </si>
  <si>
    <r>
      <t>The MCP/ Dual Enrollment director along with the City College Dean and a faculty member will attend the National Alliance for Concurrent Enrollment (NACEP) conference in St. Louis, Missouri in October 25-28, 2020. The NACEP conference provides incredible opportunities for attendees to learn about all sides of dual enrollment. By including a faculty member from City College/MSUB that mentors dual enrollment teachers in the high schools will provide a space for new ideas and discussions to be held. This conference ties directly to helping increase CTE dual enrollment opportunities and foster innovation in CTE programs. After attending the NACEP conference last fall, the MCP / Dual Enrollment director was able to implement numerous best practice changes to the program at City College.</t>
    </r>
    <r>
      <rPr>
        <b/>
        <sz val="11"/>
        <color theme="1"/>
        <rFont val="Calibri"/>
        <family val="2"/>
        <scheme val="minor"/>
      </rPr>
      <t xml:space="preserve"> (Priority Areas # 4, #5)</t>
    </r>
    <r>
      <rPr>
        <sz val="11"/>
        <color theme="1"/>
        <rFont val="Calibri"/>
        <family val="2"/>
        <scheme val="minor"/>
      </rPr>
      <t xml:space="preserve"> *I understand this may be moved to a virtual event, still wanted to budget in case it is still offered in-person.</t>
    </r>
  </si>
  <si>
    <r>
      <t xml:space="preserve">The MCP/ Dual Enrollment director and MCP administrative support staff member will attend the Perkins Reserve Workshop - Fall 2020 (dates to be determined) </t>
    </r>
    <r>
      <rPr>
        <b/>
        <sz val="11"/>
        <color theme="1"/>
        <rFont val="Calibri"/>
        <family val="2"/>
        <scheme val="minor"/>
      </rPr>
      <t>(Priority Areas # 4, #5)</t>
    </r>
  </si>
  <si>
    <t>Vicki</t>
  </si>
  <si>
    <t>Trier</t>
  </si>
  <si>
    <t>406-247-3009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</si>
</sst>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8">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sz val="11"/>
      <color theme="1"/>
      <name val="Calibri"/>
      <family val="2"/>
      <scheme val="minor"/>
    </font>
    <font>
      <sz val="11"/>
      <name val="Calibri"/>
      <family val="2"/>
      <scheme val="minor"/>
    </font>
    <font>
      <sz val="11"/>
      <color theme="1"/>
      <name val="Calibri (Body)_x0000_"/>
    </font>
    <font>
      <b/>
      <sz val="11"/>
      <color rgb="FF000000"/>
      <name val="Calibri"/>
      <family val="2"/>
      <scheme val="minor"/>
    </font>
    <font>
      <sz val="11"/>
      <color rgb="FF000000"/>
      <name val="Calibri"/>
      <family val="2"/>
      <scheme val="minor"/>
    </font>
    <font>
      <sz val="12"/>
      <color rgb="FF000000"/>
      <name val="Calibri"/>
      <family val="2"/>
      <scheme val="minor"/>
    </font>
  </fonts>
  <fills count="24">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
      <patternFill patternType="solid">
        <fgColor rgb="FFFFFFFF"/>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right style="thin">
        <color indexed="64"/>
      </right>
      <top style="medium">
        <color indexed="64"/>
      </top>
      <bottom/>
      <diagonal/>
    </border>
    <border>
      <left/>
      <right style="thin">
        <color rgb="FF000000"/>
      </right>
      <top style="thin">
        <color indexed="64"/>
      </top>
      <bottom style="thin">
        <color indexed="64"/>
      </bottom>
      <diagonal/>
    </border>
  </borders>
  <cellStyleXfs count="5">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xf numFmtId="44" fontId="32" fillId="0" borderId="0" applyFont="0" applyFill="0" applyBorder="0" applyAlignment="0" applyProtection="0"/>
  </cellStyleXfs>
  <cellXfs count="384">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0" xfId="0" applyAlignment="1">
      <alignment wrapText="1"/>
    </xf>
    <xf numFmtId="0" fontId="0" fillId="4" borderId="0" xfId="0" applyFill="1"/>
    <xf numFmtId="0" fontId="1" fillId="0" borderId="1" xfId="0" applyFont="1" applyBorder="1" applyAlignment="1">
      <alignment horizontal="left"/>
    </xf>
    <xf numFmtId="0" fontId="0" fillId="0" borderId="0" xfId="0" applyAlignment="1">
      <alignment horizontal="center" wrapText="1"/>
    </xf>
    <xf numFmtId="0" fontId="6" fillId="0" borderId="0" xfId="0" applyFont="1"/>
    <xf numFmtId="0" fontId="2" fillId="0" borderId="0" xfId="0" applyFont="1"/>
    <xf numFmtId="0" fontId="1" fillId="0" borderId="1" xfId="0" applyFont="1" applyBorder="1" applyAlignment="1">
      <alignment horizontal="center" wrapText="1"/>
    </xf>
    <xf numFmtId="0" fontId="0" fillId="0" borderId="1" xfId="0" applyBorder="1" applyAlignment="1">
      <alignment horizontal="center" wrapText="1"/>
    </xf>
    <xf numFmtId="0" fontId="3" fillId="4" borderId="0" xfId="0" applyFont="1" applyFill="1" applyAlignment="1">
      <alignment horizontal="left"/>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0" fontId="31" fillId="8" borderId="18" xfId="0" applyFont="1" applyFill="1" applyBorder="1" applyAlignment="1">
      <alignment vertical="center"/>
    </xf>
    <xf numFmtId="0" fontId="13" fillId="12" borderId="0" xfId="1" applyFont="1" applyFill="1" applyAlignment="1">
      <alignment vertical="center"/>
    </xf>
    <xf numFmtId="0" fontId="11" fillId="12" borderId="0" xfId="1" applyFill="1"/>
    <xf numFmtId="1" fontId="18" fillId="0" borderId="0" xfId="1" applyNumberFormat="1" applyFont="1" applyAlignment="1">
      <alignment vertical="center"/>
    </xf>
    <xf numFmtId="0" fontId="17" fillId="12" borderId="0" xfId="1" applyFont="1" applyFill="1" applyAlignment="1">
      <alignment horizontal="center"/>
    </xf>
    <xf numFmtId="0" fontId="17" fillId="12" borderId="0" xfId="1" applyFont="1" applyFill="1"/>
    <xf numFmtId="1" fontId="11" fillId="12" borderId="0" xfId="1" applyNumberFormat="1" applyFill="1"/>
    <xf numFmtId="1" fontId="20" fillId="0" borderId="0" xfId="1" applyNumberFormat="1" applyFont="1" applyAlignment="1">
      <alignment vertical="top" wrapText="1"/>
    </xf>
    <xf numFmtId="1" fontId="20" fillId="0" borderId="0" xfId="1" applyNumberFormat="1" applyFont="1" applyAlignment="1">
      <alignment horizontal="left" vertical="top" wrapText="1"/>
    </xf>
    <xf numFmtId="0" fontId="22" fillId="0" borderId="0" xfId="1" applyFont="1" applyAlignment="1">
      <alignment horizontal="center" vertical="center"/>
    </xf>
    <xf numFmtId="1" fontId="22" fillId="0" borderId="0" xfId="1" applyNumberFormat="1" applyFont="1" applyAlignment="1">
      <alignment horizontal="center" vertical="center"/>
    </xf>
    <xf numFmtId="0" fontId="17" fillId="12" borderId="0" xfId="1" applyFont="1" applyFill="1" applyAlignment="1">
      <alignment horizontal="center" vertical="center"/>
    </xf>
    <xf numFmtId="0" fontId="25" fillId="12" borderId="0" xfId="1" applyFont="1" applyFill="1" applyAlignment="1">
      <alignment horizontal="center" vertical="center"/>
    </xf>
    <xf numFmtId="0" fontId="25" fillId="15" borderId="0" xfId="1" applyFont="1" applyFill="1" applyAlignment="1">
      <alignment horizontal="left"/>
    </xf>
    <xf numFmtId="0" fontId="17" fillId="16" borderId="0" xfId="1" applyFont="1" applyFill="1" applyAlignment="1">
      <alignment vertical="center" wrapText="1"/>
    </xf>
    <xf numFmtId="167" fontId="17" fillId="0" borderId="29" xfId="1" applyNumberFormat="1" applyFont="1" applyBorder="1" applyAlignment="1">
      <alignment horizontal="center" vertical="center"/>
    </xf>
    <xf numFmtId="167" fontId="25" fillId="17" borderId="29" xfId="1" applyNumberFormat="1" applyFont="1" applyFill="1" applyBorder="1" applyAlignment="1">
      <alignment horizontal="center" vertical="center"/>
    </xf>
    <xf numFmtId="167" fontId="25" fillId="21" borderId="29" xfId="1" applyNumberFormat="1" applyFont="1" applyFill="1" applyBorder="1" applyAlignment="1">
      <alignment horizontal="center" vertical="center"/>
    </xf>
    <xf numFmtId="167" fontId="25" fillId="0" borderId="29" xfId="1" applyNumberFormat="1" applyFont="1" applyBorder="1" applyAlignment="1">
      <alignment horizontal="center" vertical="center"/>
    </xf>
    <xf numFmtId="0" fontId="25" fillId="21" borderId="0" xfId="1" applyFont="1" applyFill="1" applyAlignment="1">
      <alignment horizontal="left"/>
    </xf>
    <xf numFmtId="0" fontId="17" fillId="0" borderId="0" xfId="1" applyFont="1" applyAlignment="1">
      <alignment wrapText="1"/>
    </xf>
    <xf numFmtId="167" fontId="25" fillId="15" borderId="29" xfId="1" applyNumberFormat="1" applyFont="1" applyFill="1" applyBorder="1" applyAlignment="1">
      <alignment horizontal="center" vertical="center"/>
    </xf>
    <xf numFmtId="1" fontId="17" fillId="16" borderId="0" xfId="1" applyNumberFormat="1" applyFont="1" applyFill="1"/>
    <xf numFmtId="1" fontId="17" fillId="16" borderId="0" xfId="1" applyNumberFormat="1" applyFont="1" applyFill="1" applyAlignment="1">
      <alignment horizontal="left" vertical="center"/>
    </xf>
    <xf numFmtId="0" fontId="17" fillId="16" borderId="0" xfId="1" applyFont="1" applyFill="1" applyAlignment="1">
      <alignment vertical="center"/>
    </xf>
    <xf numFmtId="1" fontId="25" fillId="17" borderId="0" xfId="1" applyNumberFormat="1" applyFont="1" applyFill="1" applyAlignment="1">
      <alignment horizontal="left" vertical="center"/>
    </xf>
    <xf numFmtId="167" fontId="25" fillId="17" borderId="0" xfId="1" applyNumberFormat="1" applyFont="1" applyFill="1" applyAlignment="1">
      <alignment horizontal="left" vertical="center"/>
    </xf>
    <xf numFmtId="0" fontId="28" fillId="16" borderId="0" xfId="1" applyFont="1" applyFill="1" applyAlignment="1">
      <alignment vertical="center"/>
    </xf>
    <xf numFmtId="167" fontId="25" fillId="16" borderId="29" xfId="1" applyNumberFormat="1" applyFont="1" applyFill="1" applyBorder="1" applyAlignment="1">
      <alignment horizontal="center" vertical="center"/>
    </xf>
    <xf numFmtId="0" fontId="25" fillId="15" borderId="0" xfId="1" applyFont="1" applyFill="1"/>
    <xf numFmtId="167" fontId="25" fillId="10" borderId="29" xfId="1" applyNumberFormat="1" applyFont="1" applyFill="1" applyBorder="1" applyAlignment="1">
      <alignment horizontal="center" vertical="center"/>
    </xf>
    <xf numFmtId="0" fontId="17" fillId="0" borderId="0" xfId="1" applyFont="1" applyAlignment="1">
      <alignment horizontal="left"/>
    </xf>
    <xf numFmtId="167" fontId="17" fillId="0" borderId="0" xfId="1" applyNumberFormat="1" applyFont="1" applyAlignment="1">
      <alignment horizontal="center" vertical="center"/>
    </xf>
    <xf numFmtId="167" fontId="25" fillId="21" borderId="0" xfId="1" applyNumberFormat="1" applyFont="1" applyFill="1" applyAlignment="1">
      <alignment horizontal="center" vertical="center"/>
    </xf>
    <xf numFmtId="167" fontId="25" fillId="0" borderId="0" xfId="1" applyNumberFormat="1" applyFont="1" applyAlignment="1">
      <alignment horizontal="center" vertical="center"/>
    </xf>
    <xf numFmtId="1" fontId="25" fillId="15" borderId="0" xfId="1" applyNumberFormat="1" applyFont="1" applyFill="1" applyAlignment="1">
      <alignment horizontal="left" vertical="center"/>
    </xf>
    <xf numFmtId="167" fontId="25" fillId="15" borderId="0" xfId="1" applyNumberFormat="1" applyFont="1" applyFill="1" applyAlignment="1">
      <alignment horizontal="left" vertical="center"/>
    </xf>
    <xf numFmtId="1" fontId="17" fillId="0" borderId="0" xfId="1" applyNumberFormat="1" applyFont="1"/>
    <xf numFmtId="0" fontId="17" fillId="0" borderId="0" xfId="1" applyFont="1" applyAlignment="1">
      <alignment horizontal="left" vertical="center" wrapText="1"/>
    </xf>
    <xf numFmtId="0" fontId="28" fillId="0" borderId="0" xfId="1" applyFont="1" applyAlignment="1">
      <alignment vertical="center"/>
    </xf>
    <xf numFmtId="49" fontId="25" fillId="15" borderId="0" xfId="1" applyNumberFormat="1" applyFont="1" applyFill="1"/>
    <xf numFmtId="0" fontId="25" fillId="15" borderId="0" xfId="1" applyFont="1" applyFill="1" applyAlignment="1">
      <alignment horizontal="left" vertical="center"/>
    </xf>
    <xf numFmtId="167" fontId="17" fillId="15" borderId="29" xfId="1" applyNumberFormat="1" applyFont="1" applyFill="1" applyBorder="1" applyAlignment="1">
      <alignment horizontal="center" vertical="center"/>
    </xf>
    <xf numFmtId="0" fontId="25" fillId="0" borderId="0" xfId="1" applyFont="1"/>
    <xf numFmtId="0" fontId="25" fillId="17" borderId="0" xfId="1" applyFont="1" applyFill="1" applyAlignment="1">
      <alignment vertical="center"/>
    </xf>
    <xf numFmtId="167" fontId="17" fillId="10" borderId="29" xfId="1" applyNumberFormat="1" applyFont="1" applyFill="1" applyBorder="1" applyAlignment="1">
      <alignment horizontal="center" vertical="center"/>
    </xf>
    <xf numFmtId="167" fontId="17" fillId="18" borderId="29" xfId="1" applyNumberFormat="1" applyFont="1" applyFill="1" applyBorder="1" applyAlignment="1">
      <alignment horizontal="center" vertical="center"/>
    </xf>
    <xf numFmtId="167" fontId="25" fillId="17" borderId="0" xfId="1" applyNumberFormat="1" applyFont="1" applyFill="1" applyAlignment="1">
      <alignment horizontal="left" vertical="center" wrapText="1"/>
    </xf>
    <xf numFmtId="49" fontId="25" fillId="21" borderId="0" xfId="1" applyNumberFormat="1" applyFont="1" applyFill="1" applyAlignment="1">
      <alignment horizontal="left" vertical="center"/>
    </xf>
    <xf numFmtId="167" fontId="25" fillId="20" borderId="29" xfId="1" applyNumberFormat="1" applyFont="1" applyFill="1" applyBorder="1" applyAlignment="1">
      <alignment horizontal="center" vertical="center"/>
    </xf>
    <xf numFmtId="167" fontId="25" fillId="19" borderId="29" xfId="1" applyNumberFormat="1" applyFont="1" applyFill="1" applyBorder="1" applyAlignment="1">
      <alignment horizontal="center" vertical="center"/>
    </xf>
    <xf numFmtId="1" fontId="25" fillId="0" borderId="0" xfId="1" applyNumberFormat="1" applyFont="1" applyAlignment="1">
      <alignment horizontal="left" vertical="center"/>
    </xf>
    <xf numFmtId="0" fontId="25" fillId="0" borderId="0" xfId="1" applyFont="1" applyAlignment="1">
      <alignment horizontal="left" vertical="center"/>
    </xf>
    <xf numFmtId="1" fontId="23" fillId="0" borderId="0" xfId="1" applyNumberFormat="1" applyFont="1"/>
    <xf numFmtId="0" fontId="25" fillId="17" borderId="0" xfId="1" applyFont="1" applyFill="1" applyAlignment="1">
      <alignment horizontal="left" vertical="center"/>
    </xf>
    <xf numFmtId="0" fontId="25" fillId="16" borderId="0" xfId="1" applyFont="1" applyFill="1" applyAlignment="1">
      <alignment vertical="center"/>
    </xf>
    <xf numFmtId="0" fontId="5" fillId="16" borderId="0" xfId="0" applyFont="1" applyFill="1"/>
    <xf numFmtId="0" fontId="0" fillId="16" borderId="0" xfId="0" applyFill="1" applyAlignment="1">
      <alignment horizontal="left"/>
    </xf>
    <xf numFmtId="0" fontId="0" fillId="16" borderId="0" xfId="0" applyFill="1"/>
    <xf numFmtId="0" fontId="1" fillId="16" borderId="0" xfId="0" applyFont="1" applyFill="1"/>
    <xf numFmtId="0" fontId="0" fillId="16" borderId="11" xfId="0" applyFill="1" applyBorder="1"/>
    <xf numFmtId="0" fontId="1" fillId="16" borderId="0" xfId="0" applyFont="1" applyFill="1" applyAlignment="1">
      <alignment horizontal="right"/>
    </xf>
    <xf numFmtId="0" fontId="0" fillId="16" borderId="6" xfId="0" applyFill="1" applyBorder="1" applyAlignment="1">
      <alignment horizontal="left"/>
    </xf>
    <xf numFmtId="0" fontId="2" fillId="16" borderId="0" xfId="0" applyFont="1" applyFill="1"/>
    <xf numFmtId="0" fontId="2" fillId="16" borderId="0" xfId="0" applyFont="1" applyFill="1" applyAlignment="1">
      <alignment horizontal="left"/>
    </xf>
    <xf numFmtId="0" fontId="0" fillId="16" borderId="0" xfId="0" applyFill="1" applyAlignment="1">
      <alignment wrapText="1"/>
    </xf>
    <xf numFmtId="0" fontId="0" fillId="16" borderId="0" xfId="0" applyFill="1" applyAlignment="1">
      <alignment horizontal="left" wrapText="1"/>
    </xf>
    <xf numFmtId="0" fontId="0" fillId="16" borderId="6" xfId="0" applyFill="1" applyBorder="1"/>
    <xf numFmtId="0" fontId="0" fillId="16" borderId="15" xfId="0" applyFill="1" applyBorder="1"/>
    <xf numFmtId="0" fontId="0" fillId="16" borderId="16" xfId="0" applyFill="1" applyBorder="1"/>
    <xf numFmtId="0" fontId="0" fillId="16" borderId="17" xfId="0" applyFill="1" applyBorder="1"/>
    <xf numFmtId="0" fontId="1" fillId="16" borderId="0" xfId="0" applyFont="1" applyFill="1" applyAlignment="1">
      <alignment horizontal="left"/>
    </xf>
    <xf numFmtId="0" fontId="0" fillId="16" borderId="0" xfId="0" applyFill="1" applyAlignment="1">
      <alignment horizontal="center"/>
    </xf>
    <xf numFmtId="0" fontId="0" fillId="0" borderId="6" xfId="0" applyBorder="1"/>
    <xf numFmtId="0" fontId="0" fillId="16" borderId="19" xfId="0" applyFill="1" applyBorder="1"/>
    <xf numFmtId="0" fontId="0" fillId="16" borderId="0" xfId="0" applyFill="1" applyAlignment="1">
      <alignment horizontal="center" wrapText="1"/>
    </xf>
    <xf numFmtId="0" fontId="3" fillId="4" borderId="0" xfId="0" applyFont="1" applyFill="1" applyAlignment="1">
      <alignment horizontal="left" wrapText="1"/>
    </xf>
    <xf numFmtId="0" fontId="0" fillId="4" borderId="0" xfId="0" applyFill="1" applyAlignment="1">
      <alignment wrapText="1"/>
    </xf>
    <xf numFmtId="0" fontId="0" fillId="4" borderId="19" xfId="0" applyFill="1" applyBorder="1"/>
    <xf numFmtId="0" fontId="0" fillId="16" borderId="6" xfId="0" applyFill="1" applyBorder="1" applyAlignment="1" applyProtection="1">
      <alignment wrapText="1"/>
      <protection locked="0"/>
    </xf>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0" fontId="0" fillId="16" borderId="0" xfId="0" applyFill="1" applyAlignment="1" applyProtection="1">
      <alignment vertical="top" wrapText="1"/>
      <protection locked="0"/>
    </xf>
    <xf numFmtId="0" fontId="9" fillId="4" borderId="21" xfId="0" applyFont="1" applyFill="1" applyBorder="1"/>
    <xf numFmtId="0" fontId="9" fillId="4" borderId="21" xfId="0" applyFont="1" applyFill="1" applyBorder="1" applyAlignment="1">
      <alignment wrapText="1"/>
    </xf>
    <xf numFmtId="0" fontId="9" fillId="4" borderId="0" xfId="0" applyFont="1" applyFill="1" applyAlignment="1">
      <alignment wrapText="1"/>
    </xf>
    <xf numFmtId="0" fontId="9" fillId="4" borderId="0" xfId="0" applyFont="1" applyFill="1"/>
    <xf numFmtId="0" fontId="0" fillId="4" borderId="0" xfId="0" applyFill="1" applyAlignment="1">
      <alignment horizontal="center" wrapText="1"/>
    </xf>
    <xf numFmtId="0" fontId="0" fillId="4" borderId="0" xfId="0" applyFill="1" applyAlignment="1">
      <alignment horizontal="center"/>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wrapText="1"/>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8" fillId="0" borderId="0" xfId="0" applyFont="1" applyAlignment="1">
      <alignment vertical="center"/>
    </xf>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1" xfId="0" applyFont="1" applyBorder="1" applyAlignment="1">
      <alignment horizontal="left" wrapText="1"/>
    </xf>
    <xf numFmtId="0" fontId="0" fillId="0" borderId="2" xfId="0" applyBorder="1" applyAlignment="1" applyProtection="1">
      <alignment wrapText="1"/>
      <protection locked="0"/>
    </xf>
    <xf numFmtId="0" fontId="1" fillId="16" borderId="0" xfId="0" applyFont="1" applyFill="1" applyAlignment="1">
      <alignment wrapText="1"/>
    </xf>
    <xf numFmtId="164" fontId="1" fillId="16" borderId="0" xfId="0" applyNumberFormat="1" applyFont="1" applyFill="1"/>
    <xf numFmtId="164" fontId="1" fillId="16" borderId="19" xfId="0" applyNumberFormat="1" applyFont="1" applyFill="1" applyBorder="1"/>
    <xf numFmtId="0" fontId="1" fillId="16" borderId="0" xfId="0" applyFont="1" applyFill="1" applyAlignment="1">
      <alignment horizontal="center" wrapText="1"/>
    </xf>
    <xf numFmtId="164" fontId="1" fillId="16" borderId="0" xfId="0" applyNumberFormat="1" applyFont="1" applyFill="1" applyAlignment="1">
      <alignment horizontal="right"/>
    </xf>
    <xf numFmtId="0" fontId="5" fillId="5" borderId="18" xfId="0" applyFont="1" applyFill="1" applyBorder="1" applyAlignment="1">
      <alignment horizontal="left" vertical="center" wrapText="1"/>
    </xf>
    <xf numFmtId="0" fontId="1" fillId="5" borderId="2" xfId="0" applyFont="1" applyFill="1" applyBorder="1" applyAlignment="1">
      <alignment horizontal="center" vertical="center" wrapText="1"/>
    </xf>
    <xf numFmtId="0" fontId="0" fillId="0" borderId="2" xfId="0" applyBorder="1" applyAlignment="1">
      <alignment wrapText="1"/>
    </xf>
    <xf numFmtId="164" fontId="1" fillId="16" borderId="22" xfId="0" applyNumberFormat="1" applyFont="1" applyFill="1" applyBorder="1"/>
    <xf numFmtId="164" fontId="1" fillId="16" borderId="0" xfId="0" applyNumberFormat="1" applyFont="1" applyFill="1" applyAlignment="1">
      <alignment horizontal="center"/>
    </xf>
    <xf numFmtId="0" fontId="3" fillId="16" borderId="0" xfId="0" applyFont="1" applyFill="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2"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 fillId="0" borderId="21" xfId="0" applyFont="1" applyBorder="1" applyAlignment="1">
      <alignment wrapText="1"/>
    </xf>
    <xf numFmtId="0" fontId="0" fillId="0" borderId="4" xfId="0" applyBorder="1" applyAlignment="1" applyProtection="1">
      <alignment horizontal="center" wrapText="1"/>
      <protection locked="0"/>
    </xf>
    <xf numFmtId="0" fontId="0" fillId="0" borderId="4" xfId="0" applyBorder="1" applyAlignment="1" applyProtection="1">
      <alignment wrapText="1"/>
      <protection locked="0"/>
    </xf>
    <xf numFmtId="164" fontId="0" fillId="0" borderId="4" xfId="0" applyNumberFormat="1" applyBorder="1" applyAlignment="1" applyProtection="1">
      <alignment horizontal="right"/>
      <protection locked="0"/>
    </xf>
    <xf numFmtId="0" fontId="1" fillId="16" borderId="22" xfId="0" applyFont="1" applyFill="1" applyBorder="1"/>
    <xf numFmtId="0" fontId="1" fillId="16" borderId="22" xfId="0" applyFont="1" applyFill="1" applyBorder="1" applyAlignment="1">
      <alignment wrapText="1"/>
    </xf>
    <xf numFmtId="164" fontId="1" fillId="16" borderId="4" xfId="0" applyNumberFormat="1" applyFont="1" applyFill="1" applyBorder="1"/>
    <xf numFmtId="0" fontId="1" fillId="16" borderId="22" xfId="0" applyFont="1" applyFill="1" applyBorder="1" applyAlignment="1">
      <alignment horizontal="center" wrapText="1"/>
    </xf>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2"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8" xfId="0" applyFont="1" applyFill="1" applyBorder="1" applyAlignment="1">
      <alignment vertical="center" wrapText="1"/>
    </xf>
    <xf numFmtId="0" fontId="2" fillId="7" borderId="2"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 fillId="0" borderId="1" xfId="0" applyFont="1" applyBorder="1" applyAlignment="1">
      <alignment wrapText="1"/>
    </xf>
    <xf numFmtId="0" fontId="1" fillId="16" borderId="1" xfId="0" applyFont="1" applyFill="1" applyBorder="1" applyAlignment="1">
      <alignment horizontal="center" wrapText="1"/>
    </xf>
    <xf numFmtId="0" fontId="2" fillId="8" borderId="18" xfId="0" applyFont="1" applyFill="1" applyBorder="1" applyAlignment="1">
      <alignment vertical="center" wrapText="1"/>
    </xf>
    <xf numFmtId="0" fontId="1" fillId="8" borderId="2"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3" borderId="18" xfId="0" applyFont="1" applyFill="1" applyBorder="1" applyAlignment="1">
      <alignment horizontal="left" vertical="center" wrapText="1"/>
    </xf>
    <xf numFmtId="0" fontId="1" fillId="3" borderId="18"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164" fontId="3" fillId="16" borderId="0" xfId="0" applyNumberFormat="1" applyFont="1" applyFill="1"/>
    <xf numFmtId="164" fontId="3" fillId="16" borderId="19" xfId="0" applyNumberFormat="1" applyFont="1" applyFill="1" applyBorder="1"/>
    <xf numFmtId="0" fontId="5" fillId="16" borderId="0" xfId="0" applyFont="1" applyFill="1" applyAlignment="1">
      <alignment horizontal="center"/>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0" fillId="9" borderId="18" xfId="0" applyFill="1" applyBorder="1" applyAlignment="1">
      <alignment vertical="center" wrapText="1"/>
    </xf>
    <xf numFmtId="0" fontId="1" fillId="9" borderId="2" xfId="0" applyFont="1" applyFill="1" applyBorder="1" applyAlignment="1">
      <alignment horizontal="center" vertical="center" wrapText="1"/>
    </xf>
    <xf numFmtId="0" fontId="2" fillId="9" borderId="1" xfId="0" applyFont="1" applyFill="1" applyBorder="1" applyAlignment="1">
      <alignment horizontal="center" vertical="center" wrapText="1"/>
    </xf>
    <xf numFmtId="164" fontId="1" fillId="16" borderId="0" xfId="0" applyNumberFormat="1" applyFont="1" applyFill="1" applyProtection="1">
      <protection locked="0"/>
    </xf>
    <xf numFmtId="0" fontId="1" fillId="16" borderId="0" xfId="0" applyFont="1" applyFill="1" applyAlignment="1">
      <alignment horizontal="center"/>
    </xf>
    <xf numFmtId="164" fontId="1" fillId="16" borderId="19"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164" fontId="10" fillId="16" borderId="19" xfId="0" applyNumberFormat="1" applyFont="1" applyFill="1" applyBorder="1"/>
    <xf numFmtId="0" fontId="10" fillId="16" borderId="0" xfId="0" applyFont="1" applyFill="1" applyAlignment="1">
      <alignment horizontal="center" wrapText="1"/>
    </xf>
    <xf numFmtId="0" fontId="0" fillId="0" borderId="19" xfId="0" applyBorder="1"/>
    <xf numFmtId="0" fontId="0" fillId="4" borderId="0" xfId="0" applyFill="1" applyAlignment="1">
      <alignment horizontal="left"/>
    </xf>
    <xf numFmtId="44" fontId="0" fillId="16" borderId="0" xfId="4" applyFont="1" applyFill="1" applyBorder="1" applyAlignment="1"/>
    <xf numFmtId="0" fontId="17" fillId="12" borderId="0" xfId="3" applyNumberFormat="1" applyFont="1" applyFill="1" applyAlignment="1" applyProtection="1">
      <alignment horizontal="right" vertical="center"/>
    </xf>
    <xf numFmtId="0" fontId="0" fillId="16" borderId="17" xfId="0" applyFill="1" applyBorder="1" applyAlignment="1"/>
    <xf numFmtId="0" fontId="0" fillId="0" borderId="2" xfId="0" applyBorder="1" applyProtection="1">
      <protection locked="0"/>
    </xf>
    <xf numFmtId="0" fontId="0" fillId="16" borderId="0" xfId="0" applyFont="1" applyFill="1" applyAlignment="1">
      <alignment wrapText="1"/>
    </xf>
    <xf numFmtId="8" fontId="35" fillId="23" borderId="0" xfId="0" applyNumberFormat="1" applyFont="1" applyFill="1"/>
    <xf numFmtId="0" fontId="0" fillId="16" borderId="0" xfId="0" applyFill="1" applyAlignment="1">
      <alignment horizontal="left"/>
    </xf>
    <xf numFmtId="0" fontId="0" fillId="0" borderId="2" xfId="0" applyBorder="1" applyAlignment="1" applyProtection="1">
      <alignment horizontal="center" wrapText="1"/>
      <protection locked="0"/>
    </xf>
    <xf numFmtId="0" fontId="1" fillId="0" borderId="2" xfId="0" applyFont="1" applyBorder="1" applyAlignment="1">
      <alignment horizontal="left" wrapText="1"/>
    </xf>
    <xf numFmtId="0" fontId="1" fillId="0" borderId="2" xfId="0" applyFont="1" applyBorder="1" applyAlignment="1">
      <alignment horizontal="left"/>
    </xf>
    <xf numFmtId="0" fontId="0" fillId="0" borderId="2" xfId="0" applyBorder="1" applyAlignment="1" applyProtection="1">
      <alignment horizontal="center"/>
      <protection locked="0"/>
    </xf>
    <xf numFmtId="1" fontId="18" fillId="0" borderId="0" xfId="1" applyNumberFormat="1" applyFont="1" applyAlignment="1">
      <alignment horizontal="left" vertical="top" wrapText="1"/>
    </xf>
    <xf numFmtId="0" fontId="37" fillId="0" borderId="2" xfId="0" applyFont="1" applyBorder="1" applyAlignment="1" applyProtection="1">
      <alignment horizontal="center"/>
      <protection locked="0"/>
    </xf>
    <xf numFmtId="0" fontId="37" fillId="0" borderId="1" xfId="0" applyFont="1" applyBorder="1" applyAlignment="1" applyProtection="1">
      <alignment horizontal="center" wrapText="1"/>
      <protection locked="0"/>
    </xf>
    <xf numFmtId="0" fontId="37" fillId="0" borderId="18" xfId="0" applyFont="1" applyBorder="1" applyAlignment="1" applyProtection="1">
      <alignment horizontal="center" wrapText="1"/>
      <protection locked="0"/>
    </xf>
    <xf numFmtId="0" fontId="37" fillId="0" borderId="2" xfId="0" applyFont="1" applyBorder="1" applyAlignment="1" applyProtection="1">
      <alignment wrapText="1"/>
      <protection locked="0"/>
    </xf>
    <xf numFmtId="164" fontId="37" fillId="0" borderId="18" xfId="0" applyNumberFormat="1" applyFont="1" applyBorder="1" applyAlignment="1" applyProtection="1">
      <alignment horizontal="right"/>
      <protection locked="0"/>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14" fillId="0" borderId="15" xfId="2" applyBorder="1" applyAlignment="1" applyProtection="1">
      <alignment horizontal="center"/>
    </xf>
    <xf numFmtId="0" fontId="14" fillId="0" borderId="16" xfId="2" applyBorder="1" applyAlignment="1" applyProtection="1">
      <alignment horizontal="center"/>
    </xf>
    <xf numFmtId="0" fontId="14" fillId="0" borderId="17" xfId="2" applyBorder="1" applyAlignment="1" applyProtection="1">
      <alignment horizontal="center"/>
    </xf>
    <xf numFmtId="0" fontId="0" fillId="16" borderId="0" xfId="0" applyFill="1" applyAlignment="1">
      <alignment horizontal="left"/>
    </xf>
    <xf numFmtId="0" fontId="14" fillId="0" borderId="15" xfId="2" applyBorder="1" applyAlignment="1" applyProtection="1">
      <alignment horizontal="left"/>
    </xf>
    <xf numFmtId="0" fontId="0" fillId="0" borderId="16" xfId="0" applyBorder="1" applyAlignment="1">
      <alignment horizontal="left"/>
    </xf>
    <xf numFmtId="0" fontId="0" fillId="0" borderId="17" xfId="0" applyBorder="1" applyAlignment="1">
      <alignment horizontal="left"/>
    </xf>
    <xf numFmtId="0" fontId="14" fillId="16" borderId="15" xfId="2" applyFill="1" applyBorder="1" applyAlignment="1" applyProtection="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2" fillId="16" borderId="0" xfId="0" applyFont="1" applyFill="1" applyAlignment="1">
      <alignment horizontal="left" wrapText="1"/>
    </xf>
    <xf numFmtId="0" fontId="3" fillId="2" borderId="0" xfId="0" applyFont="1" applyFill="1" applyAlignment="1">
      <alignment horizontal="left"/>
    </xf>
    <xf numFmtId="0" fontId="0" fillId="0" borderId="0" xfId="0" applyAlignment="1">
      <alignment horizontal="left"/>
    </xf>
    <xf numFmtId="0" fontId="2" fillId="0" borderId="0" xfId="0" applyFont="1" applyAlignment="1">
      <alignment horizontal="left"/>
    </xf>
    <xf numFmtId="0" fontId="0" fillId="0" borderId="15" xfId="0" applyBorder="1" applyAlignment="1">
      <alignment horizontal="left"/>
    </xf>
    <xf numFmtId="0" fontId="0" fillId="0" borderId="0" xfId="0" applyAlignment="1">
      <alignment horizontal="center"/>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2" fillId="0" borderId="13" xfId="0" applyFont="1" applyBorder="1" applyAlignment="1">
      <alignment horizontal="center"/>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8" xfId="0" applyBorder="1" applyAlignment="1">
      <alignment horizontal="center"/>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2" fillId="0" borderId="13" xfId="0" applyFont="1" applyBorder="1" applyAlignment="1">
      <alignment horizontal="center"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0" fillId="0" borderId="0" xfId="0" applyBorder="1" applyAlignment="1">
      <alignment horizontal="left" vertical="top" wrapText="1"/>
    </xf>
    <xf numFmtId="0" fontId="0" fillId="0" borderId="7" xfId="0" applyBorder="1" applyAlignment="1">
      <alignment horizontal="left" wrapText="1"/>
    </xf>
    <xf numFmtId="0" fontId="0" fillId="0" borderId="8" xfId="0" applyBorder="1" applyAlignment="1">
      <alignment horizontal="left" wrapText="1"/>
    </xf>
    <xf numFmtId="0" fontId="0" fillId="0" borderId="9" xfId="0" applyBorder="1" applyAlignment="1">
      <alignment horizontal="left" wrapText="1"/>
    </xf>
    <xf numFmtId="0" fontId="0" fillId="0" borderId="7" xfId="0" applyBorder="1" applyAlignment="1">
      <alignment vertical="top" wrapText="1"/>
    </xf>
    <xf numFmtId="0" fontId="0" fillId="0" borderId="8" xfId="0" applyBorder="1" applyAlignment="1">
      <alignment vertical="top" wrapText="1"/>
    </xf>
    <xf numFmtId="0" fontId="0" fillId="0" borderId="9" xfId="0" applyBorder="1" applyAlignment="1">
      <alignment vertical="top" wrapText="1"/>
    </xf>
    <xf numFmtId="0" fontId="0" fillId="0" borderId="10" xfId="0" applyBorder="1" applyAlignment="1">
      <alignment vertical="top" wrapText="1"/>
    </xf>
    <xf numFmtId="0" fontId="0" fillId="0" borderId="0" xfId="0" applyBorder="1" applyAlignment="1">
      <alignment vertical="top" wrapText="1"/>
    </xf>
    <xf numFmtId="0" fontId="0" fillId="0" borderId="11" xfId="0" applyBorder="1" applyAlignment="1">
      <alignment vertical="top" wrapText="1"/>
    </xf>
    <xf numFmtId="0" fontId="0" fillId="0" borderId="12" xfId="0"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3" fillId="10" borderId="0" xfId="0" applyFont="1" applyFill="1" applyAlignment="1">
      <alignment horizontal="left"/>
    </xf>
    <xf numFmtId="3" fontId="3" fillId="16" borderId="15" xfId="0" applyNumberFormat="1" applyFont="1" applyFill="1" applyBorder="1" applyAlignment="1">
      <alignment horizontal="center"/>
    </xf>
    <xf numFmtId="0" fontId="3" fillId="16" borderId="17" xfId="0" applyFont="1" applyFill="1" applyBorder="1" applyAlignment="1">
      <alignment horizontal="center"/>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1" fillId="0" borderId="18" xfId="0" applyFont="1" applyBorder="1" applyAlignment="1">
      <alignment horizontal="left"/>
    </xf>
    <xf numFmtId="0" fontId="1" fillId="0" borderId="3" xfId="0" applyFont="1" applyBorder="1" applyAlignment="1">
      <alignment horizontal="left"/>
    </xf>
    <xf numFmtId="0" fontId="0" fillId="0" borderId="2"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3" xfId="0" applyBorder="1" applyAlignment="1" applyProtection="1">
      <alignment horizontal="center"/>
      <protection locked="0"/>
    </xf>
    <xf numFmtId="0" fontId="33" fillId="0" borderId="2" xfId="0" applyFont="1" applyBorder="1" applyAlignment="1" applyProtection="1">
      <alignment horizontal="center" wrapText="1"/>
      <protection locked="0"/>
    </xf>
    <xf numFmtId="0" fontId="33" fillId="0" borderId="18" xfId="0" applyFont="1" applyBorder="1" applyAlignment="1" applyProtection="1">
      <alignment horizontal="center" wrapText="1"/>
      <protection locked="0"/>
    </xf>
    <xf numFmtId="0" fontId="33" fillId="0" borderId="3" xfId="0" applyFont="1" applyBorder="1" applyAlignment="1" applyProtection="1">
      <alignment horizontal="center" wrapText="1"/>
      <protection locked="0"/>
    </xf>
    <xf numFmtId="0" fontId="37" fillId="0" borderId="2" xfId="0" applyFont="1" applyBorder="1" applyAlignment="1" applyProtection="1">
      <alignment horizontal="center" wrapText="1"/>
      <protection locked="0"/>
    </xf>
    <xf numFmtId="0" fontId="37" fillId="0" borderId="18" xfId="0" applyFont="1" applyBorder="1" applyAlignment="1" applyProtection="1">
      <alignment horizontal="center" wrapText="1"/>
      <protection locked="0"/>
    </xf>
    <xf numFmtId="0" fontId="37" fillId="0" borderId="31" xfId="0" applyFont="1" applyBorder="1" applyAlignment="1" applyProtection="1">
      <alignment horizontal="center" wrapText="1"/>
      <protection locked="0"/>
    </xf>
    <xf numFmtId="0" fontId="1" fillId="0" borderId="2" xfId="0" applyFont="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0" fillId="16" borderId="2" xfId="0" applyFill="1" applyBorder="1" applyAlignment="1" applyProtection="1">
      <alignment horizontal="center" wrapText="1"/>
      <protection locked="0"/>
    </xf>
    <xf numFmtId="0" fontId="0" fillId="16" borderId="18" xfId="0" applyFill="1" applyBorder="1" applyAlignment="1" applyProtection="1">
      <alignment horizontal="center" wrapText="1"/>
      <protection locked="0"/>
    </xf>
    <xf numFmtId="0" fontId="0" fillId="16" borderId="3" xfId="0" applyFill="1" applyBorder="1" applyAlignment="1" applyProtection="1">
      <alignment horizontal="center" wrapText="1"/>
      <protection locked="0"/>
    </xf>
    <xf numFmtId="0" fontId="36" fillId="23" borderId="7" xfId="0" applyFont="1" applyFill="1" applyBorder="1" applyAlignment="1">
      <alignment horizontal="left" vertical="top" wrapText="1"/>
    </xf>
    <xf numFmtId="0" fontId="36" fillId="23" borderId="8" xfId="0" applyFont="1" applyFill="1" applyBorder="1" applyAlignment="1">
      <alignment horizontal="left" vertical="top" wrapText="1"/>
    </xf>
    <xf numFmtId="0" fontId="36" fillId="23" borderId="30" xfId="0" applyFont="1" applyFill="1" applyBorder="1" applyAlignment="1">
      <alignment horizontal="left" vertical="top" wrapText="1"/>
    </xf>
    <xf numFmtId="0" fontId="36" fillId="23" borderId="10" xfId="0" applyFont="1" applyFill="1" applyBorder="1" applyAlignment="1">
      <alignment horizontal="left" vertical="top" wrapText="1"/>
    </xf>
    <xf numFmtId="0" fontId="36" fillId="23" borderId="0" xfId="0" applyFont="1" applyFill="1" applyBorder="1" applyAlignment="1">
      <alignment horizontal="left" vertical="top" wrapText="1"/>
    </xf>
    <xf numFmtId="0" fontId="36" fillId="23" borderId="28" xfId="0" applyFont="1" applyFill="1" applyBorder="1" applyAlignment="1">
      <alignment horizontal="left" vertical="top" wrapText="1"/>
    </xf>
    <xf numFmtId="0" fontId="3" fillId="3" borderId="0" xfId="0" applyFont="1" applyFill="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8" fillId="0" borderId="0" xfId="0" applyFont="1" applyAlignment="1">
      <alignment horizontal="center" vertical="center" wrapText="1"/>
    </xf>
    <xf numFmtId="165" fontId="24" fillId="13" borderId="0" xfId="1" applyNumberFormat="1" applyFont="1" applyFill="1" applyAlignment="1">
      <alignment horizontal="center" vertical="center"/>
    </xf>
    <xf numFmtId="165" fontId="17" fillId="13" borderId="0" xfId="1" applyNumberFormat="1" applyFont="1" applyFill="1" applyAlignment="1">
      <alignment vertical="center"/>
    </xf>
    <xf numFmtId="166" fontId="25" fillId="14" borderId="21" xfId="1" applyNumberFormat="1" applyFont="1" applyFill="1" applyBorder="1" applyAlignment="1">
      <alignment horizontal="left" vertical="center"/>
    </xf>
    <xf numFmtId="1" fontId="18" fillId="0" borderId="0" xfId="1" applyNumberFormat="1" applyFont="1" applyAlignment="1">
      <alignment horizontal="left" vertical="top" wrapText="1"/>
    </xf>
    <xf numFmtId="0" fontId="19" fillId="12" borderId="19" xfId="1" applyFont="1" applyFill="1" applyBorder="1" applyAlignment="1">
      <alignment horizontal="left"/>
    </xf>
    <xf numFmtId="0" fontId="19" fillId="12" borderId="0" xfId="1" applyFont="1" applyFill="1" applyAlignment="1">
      <alignment horizontal="left"/>
    </xf>
    <xf numFmtId="0" fontId="21" fillId="0" borderId="0" xfId="1" applyFont="1" applyAlignment="1">
      <alignment horizontal="center" vertical="center"/>
    </xf>
    <xf numFmtId="0" fontId="11" fillId="0" borderId="2" xfId="1" applyBorder="1" applyAlignment="1">
      <alignment horizontal="center"/>
    </xf>
    <xf numFmtId="0" fontId="11" fillId="0" borderId="3" xfId="1" applyBorder="1" applyAlignment="1">
      <alignment horizontal="center"/>
    </xf>
    <xf numFmtId="0" fontId="27" fillId="17" borderId="0" xfId="1" applyFont="1" applyFill="1" applyAlignment="1">
      <alignment horizontal="center" vertical="center" shrinkToFit="1"/>
    </xf>
    <xf numFmtId="0" fontId="27" fillId="21" borderId="0" xfId="1" applyFont="1" applyFill="1" applyAlignment="1">
      <alignment horizontal="center" vertical="center"/>
    </xf>
    <xf numFmtId="1" fontId="27" fillId="15" borderId="0" xfId="1" applyNumberFormat="1" applyFont="1" applyFill="1" applyAlignment="1">
      <alignment horizontal="center"/>
    </xf>
    <xf numFmtId="0" fontId="12" fillId="12" borderId="0" xfId="1" applyFont="1" applyFill="1" applyAlignment="1"/>
    <xf numFmtId="0" fontId="15" fillId="12" borderId="0" xfId="2" applyFont="1" applyFill="1" applyAlignment="1" applyProtection="1">
      <alignment horizontal="left"/>
    </xf>
    <xf numFmtId="0" fontId="11" fillId="12" borderId="0" xfId="1" applyFill="1" applyAlignment="1">
      <alignment horizontal="right"/>
    </xf>
    <xf numFmtId="0" fontId="11" fillId="12" borderId="28" xfId="1" applyFill="1" applyBorder="1" applyAlignment="1">
      <alignment horizontal="right"/>
    </xf>
    <xf numFmtId="0" fontId="11" fillId="0" borderId="18" xfId="1" applyBorder="1" applyAlignment="1">
      <alignment horizontal="center"/>
    </xf>
  </cellXfs>
  <cellStyles count="5">
    <cellStyle name="Comma 2" xfId="3" xr:uid="{00000000-0005-0000-0000-000000000000}"/>
    <cellStyle name="Currency" xfId="4" builtinId="4"/>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5C307773-51B1-45C1-BEE1-96213D821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77325" y="6350"/>
          <a:ext cx="1057275" cy="222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tella.msu.montana.edu/Perkins/Local%20Applications%20&amp;%20Docs/20-21/20-21%20Perkins%20Local%20Application%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cbell@msubillings.edu" TargetMode="External"/><Relationship Id="rId2" Type="http://schemas.openxmlformats.org/officeDocument/2006/relationships/hyperlink" Target="mailto:dhanson@msubillings.edu" TargetMode="External"/><Relationship Id="rId1" Type="http://schemas.openxmlformats.org/officeDocument/2006/relationships/hyperlink" Target="mailto:sydney.donaldson@msubillings.edu" TargetMode="External"/><Relationship Id="rId5" Type="http://schemas.openxmlformats.org/officeDocument/2006/relationships/printerSettings" Target="../printerSettings/printerSettings1.bin"/><Relationship Id="rId4" Type="http://schemas.openxmlformats.org/officeDocument/2006/relationships/hyperlink" Target="mailto:vicki.trier@msubillings.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7.bin"/><Relationship Id="rId1" Type="http://schemas.openxmlformats.org/officeDocument/2006/relationships/hyperlink" Target="http://www.vertex42.com/calendars/school-calenda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625F2-8291-40B1-A802-02415A1FD4F2}">
  <dimension ref="A1:J67"/>
  <sheetViews>
    <sheetView view="pageBreakPreview" topLeftCell="A7" zoomScaleNormal="100" zoomScaleSheetLayoutView="100" workbookViewId="0">
      <selection activeCell="P49" sqref="P49"/>
    </sheetView>
  </sheetViews>
  <sheetFormatPr defaultColWidth="8.5703125" defaultRowHeight="15"/>
  <cols>
    <col min="1" max="1" width="4.42578125" style="134" customWidth="1"/>
    <col min="2" max="2" width="6.42578125" style="134" customWidth="1"/>
    <col min="3" max="3" width="9.42578125" style="134" customWidth="1"/>
    <col min="4" max="4" width="10.42578125" style="133" bestFit="1" customWidth="1"/>
    <col min="5" max="5" width="6.85546875" style="134" customWidth="1"/>
    <col min="6" max="6" width="8.85546875" style="134" customWidth="1"/>
    <col min="7" max="7" width="11.140625" style="134" customWidth="1"/>
    <col min="8" max="8" width="11.140625" style="134" bestFit="1" customWidth="1"/>
    <col min="9" max="9" width="10.5703125" style="134" customWidth="1"/>
    <col min="10" max="16384" width="8.5703125" style="134"/>
  </cols>
  <sheetData>
    <row r="1" spans="1:9" ht="21">
      <c r="A1" s="132" t="s">
        <v>0</v>
      </c>
      <c r="B1" s="132"/>
      <c r="C1" s="132"/>
      <c r="D1" s="246"/>
    </row>
    <row r="3" spans="1:9">
      <c r="A3" s="263" t="s">
        <v>1</v>
      </c>
      <c r="B3" s="263"/>
      <c r="C3" s="263"/>
      <c r="D3" s="263"/>
      <c r="E3" s="263"/>
      <c r="F3" s="263"/>
      <c r="G3" s="263"/>
      <c r="H3" s="263"/>
    </row>
    <row r="5" spans="1:9">
      <c r="A5" s="263" t="s">
        <v>2</v>
      </c>
      <c r="B5" s="263"/>
      <c r="C5" s="263"/>
      <c r="D5" s="263"/>
      <c r="E5" s="263"/>
      <c r="F5" s="263"/>
    </row>
    <row r="6" spans="1:9">
      <c r="A6" s="263" t="s">
        <v>3</v>
      </c>
      <c r="B6" s="263"/>
      <c r="C6" s="263"/>
      <c r="D6" s="246"/>
    </row>
    <row r="7" spans="1:9">
      <c r="A7" s="263" t="s">
        <v>4</v>
      </c>
      <c r="B7" s="263"/>
      <c r="C7" s="263"/>
      <c r="D7" s="263"/>
      <c r="E7" s="263"/>
    </row>
    <row r="9" spans="1:9">
      <c r="A9" s="263" t="s">
        <v>5</v>
      </c>
      <c r="B9" s="263"/>
      <c r="C9" s="263"/>
      <c r="D9" s="263"/>
    </row>
    <row r="10" spans="1:9" ht="15.75" thickBot="1">
      <c r="D10" s="246"/>
    </row>
    <row r="11" spans="1:9" ht="15.75" thickBot="1">
      <c r="A11" s="135" t="s">
        <v>6</v>
      </c>
      <c r="B11" s="136"/>
      <c r="C11" s="257" t="s">
        <v>7</v>
      </c>
      <c r="D11" s="258"/>
      <c r="E11" s="258"/>
      <c r="F11" s="259"/>
      <c r="G11" s="137" t="s">
        <v>8</v>
      </c>
      <c r="H11" s="138" t="s">
        <v>9</v>
      </c>
    </row>
    <row r="14" spans="1:9" ht="16.5" thickBot="1">
      <c r="A14" s="139" t="s">
        <v>10</v>
      </c>
      <c r="B14" s="139"/>
      <c r="C14" s="139"/>
      <c r="D14" s="140"/>
      <c r="E14" s="139"/>
    </row>
    <row r="15" spans="1:9" ht="15.75" thickBot="1">
      <c r="A15" s="257" t="s">
        <v>11</v>
      </c>
      <c r="B15" s="258"/>
      <c r="C15" s="258"/>
      <c r="D15" s="258"/>
      <c r="E15" s="259"/>
      <c r="F15" s="257" t="s">
        <v>12</v>
      </c>
      <c r="G15" s="258"/>
      <c r="H15" s="258"/>
      <c r="I15" s="259"/>
    </row>
    <row r="16" spans="1:9">
      <c r="A16" s="135" t="s">
        <v>13</v>
      </c>
      <c r="D16" s="246"/>
      <c r="F16" s="135" t="s">
        <v>14</v>
      </c>
    </row>
    <row r="17" spans="1:9" ht="15.75" thickBot="1">
      <c r="D17" s="246"/>
    </row>
    <row r="18" spans="1:9" ht="15.75" thickBot="1">
      <c r="A18" s="257" t="s">
        <v>15</v>
      </c>
      <c r="B18" s="258"/>
      <c r="C18" s="258"/>
      <c r="D18" s="258"/>
      <c r="E18" s="258"/>
      <c r="F18" s="258"/>
      <c r="G18" s="258"/>
      <c r="H18" s="258"/>
      <c r="I18" s="259"/>
    </row>
    <row r="19" spans="1:9">
      <c r="A19" s="135" t="s">
        <v>16</v>
      </c>
      <c r="B19" s="141"/>
      <c r="C19" s="141"/>
      <c r="D19" s="142"/>
      <c r="E19" s="141"/>
      <c r="F19" s="141"/>
      <c r="G19" s="141"/>
      <c r="H19" s="141"/>
      <c r="I19" s="141"/>
    </row>
    <row r="20" spans="1:9" ht="15.75" thickBot="1">
      <c r="D20" s="246"/>
    </row>
    <row r="21" spans="1:9" ht="15.75" thickBot="1">
      <c r="A21" s="268" t="s">
        <v>17</v>
      </c>
      <c r="B21" s="269"/>
      <c r="C21" s="269"/>
      <c r="D21" s="270"/>
      <c r="E21" s="143" t="s">
        <v>18</v>
      </c>
      <c r="F21" s="257">
        <v>59102</v>
      </c>
      <c r="G21" s="259"/>
    </row>
    <row r="22" spans="1:9">
      <c r="A22" s="135" t="s">
        <v>19</v>
      </c>
      <c r="D22" s="246"/>
      <c r="E22" s="135" t="s">
        <v>20</v>
      </c>
      <c r="F22" s="135" t="s">
        <v>21</v>
      </c>
    </row>
    <row r="23" spans="1:9" ht="15.75" thickBot="1">
      <c r="A23" s="135"/>
      <c r="D23" s="246"/>
    </row>
    <row r="24" spans="1:9" ht="15.75" thickBot="1">
      <c r="A24" s="144"/>
      <c r="B24" s="145" t="s">
        <v>22</v>
      </c>
      <c r="C24" s="146"/>
      <c r="D24" s="138"/>
      <c r="E24" s="257"/>
      <c r="F24" s="259"/>
    </row>
    <row r="25" spans="1:9">
      <c r="A25" s="135" t="s">
        <v>23</v>
      </c>
      <c r="D25" s="147" t="s">
        <v>24</v>
      </c>
      <c r="E25" s="147" t="s">
        <v>25</v>
      </c>
    </row>
    <row r="26" spans="1:9" ht="15.75" thickBot="1">
      <c r="D26" s="246"/>
    </row>
    <row r="27" spans="1:9" ht="15.75" thickBot="1">
      <c r="A27" s="267" t="s">
        <v>26</v>
      </c>
      <c r="B27" s="258"/>
      <c r="C27" s="258"/>
      <c r="D27" s="258"/>
      <c r="E27" s="258"/>
      <c r="F27" s="259"/>
    </row>
    <row r="28" spans="1:9" s="135" customFormat="1">
      <c r="A28" s="135" t="s">
        <v>27</v>
      </c>
      <c r="D28" s="147"/>
    </row>
    <row r="30" spans="1:9" ht="16.5" thickBot="1">
      <c r="A30" s="139" t="s">
        <v>28</v>
      </c>
      <c r="B30" s="139"/>
      <c r="D30" s="246"/>
    </row>
    <row r="31" spans="1:9" ht="15.75" thickBot="1">
      <c r="A31" s="257" t="s">
        <v>29</v>
      </c>
      <c r="B31" s="258"/>
      <c r="C31" s="258"/>
      <c r="D31" s="258"/>
      <c r="E31" s="259"/>
      <c r="F31" s="257" t="s">
        <v>30</v>
      </c>
      <c r="G31" s="258"/>
      <c r="H31" s="258"/>
      <c r="I31" s="259"/>
    </row>
    <row r="32" spans="1:9">
      <c r="A32" s="135" t="s">
        <v>13</v>
      </c>
      <c r="D32" s="246"/>
      <c r="F32" s="135" t="s">
        <v>14</v>
      </c>
    </row>
    <row r="33" spans="1:9" ht="15.75" thickBot="1">
      <c r="D33" s="246"/>
    </row>
    <row r="34" spans="1:9" ht="15.75" thickBot="1">
      <c r="A34" s="257" t="s">
        <v>31</v>
      </c>
      <c r="B34" s="258"/>
      <c r="C34" s="258"/>
      <c r="D34" s="258"/>
      <c r="E34" s="258"/>
      <c r="F34" s="258"/>
      <c r="G34" s="258"/>
      <c r="H34" s="258"/>
      <c r="I34" s="259"/>
    </row>
    <row r="35" spans="1:9">
      <c r="A35" s="135" t="s">
        <v>16</v>
      </c>
      <c r="B35" s="141"/>
      <c r="C35" s="141"/>
      <c r="D35" s="142"/>
      <c r="E35" s="141"/>
      <c r="F35" s="141"/>
      <c r="G35" s="141"/>
      <c r="H35" s="141"/>
      <c r="I35" s="141"/>
    </row>
    <row r="36" spans="1:9" ht="15.75" thickBot="1">
      <c r="D36" s="246"/>
    </row>
    <row r="37" spans="1:9" ht="15.75" thickBot="1">
      <c r="A37" s="268" t="s">
        <v>17</v>
      </c>
      <c r="B37" s="269"/>
      <c r="C37" s="269"/>
      <c r="D37" s="270"/>
      <c r="E37" s="143" t="s">
        <v>18</v>
      </c>
      <c r="F37" s="257">
        <v>59101</v>
      </c>
      <c r="G37" s="259"/>
    </row>
    <row r="38" spans="1:9">
      <c r="A38" s="135" t="s">
        <v>19</v>
      </c>
      <c r="D38" s="246"/>
      <c r="E38" s="135" t="s">
        <v>20</v>
      </c>
      <c r="F38" s="135" t="s">
        <v>21</v>
      </c>
    </row>
    <row r="39" spans="1:9" ht="15.75" thickBot="1">
      <c r="A39" s="135"/>
      <c r="D39" s="246"/>
    </row>
    <row r="40" spans="1:9" ht="15.75" thickBot="1">
      <c r="A40" s="271" t="s">
        <v>32</v>
      </c>
      <c r="B40" s="272"/>
      <c r="C40" s="273"/>
      <c r="D40" s="138"/>
      <c r="E40" s="257"/>
      <c r="F40" s="259"/>
    </row>
    <row r="41" spans="1:9">
      <c r="A41" s="135" t="s">
        <v>23</v>
      </c>
      <c r="D41" s="147" t="s">
        <v>24</v>
      </c>
      <c r="E41" s="135" t="s">
        <v>25</v>
      </c>
    </row>
    <row r="42" spans="1:9" ht="15.75" thickBot="1">
      <c r="D42" s="246"/>
    </row>
    <row r="43" spans="1:9" ht="15.75" thickBot="1">
      <c r="A43" s="260" t="s">
        <v>33</v>
      </c>
      <c r="B43" s="261"/>
      <c r="C43" s="261"/>
      <c r="D43" s="261"/>
      <c r="E43" s="261"/>
      <c r="F43" s="262"/>
    </row>
    <row r="44" spans="1:9" s="135" customFormat="1">
      <c r="A44" s="135" t="s">
        <v>27</v>
      </c>
      <c r="D44" s="147"/>
    </row>
    <row r="45" spans="1:9" s="135" customFormat="1">
      <c r="D45" s="147"/>
    </row>
    <row r="46" spans="1:9" ht="31.5" customHeight="1">
      <c r="A46" s="274" t="s">
        <v>34</v>
      </c>
      <c r="B46" s="274"/>
      <c r="C46" s="274"/>
      <c r="D46" s="274"/>
      <c r="E46" s="274"/>
      <c r="F46" s="274"/>
      <c r="G46" s="274"/>
      <c r="H46" s="274"/>
      <c r="I46" s="274"/>
    </row>
    <row r="47" spans="1:9" ht="15.75" thickBot="1">
      <c r="D47" s="246"/>
    </row>
    <row r="48" spans="1:9" ht="15.75" thickBot="1">
      <c r="A48" s="257" t="s">
        <v>310</v>
      </c>
      <c r="B48" s="258"/>
      <c r="C48" s="258"/>
      <c r="D48" s="258"/>
      <c r="E48" s="259"/>
      <c r="F48" s="257" t="s">
        <v>309</v>
      </c>
      <c r="G48" s="258"/>
      <c r="H48" s="258"/>
      <c r="I48" s="259"/>
    </row>
    <row r="49" spans="1:10">
      <c r="A49" s="135" t="s">
        <v>13</v>
      </c>
      <c r="D49" s="246"/>
      <c r="F49" s="135" t="s">
        <v>14</v>
      </c>
    </row>
    <row r="50" spans="1:10" ht="15.75" thickBot="1">
      <c r="A50" s="135"/>
      <c r="D50" s="246"/>
      <c r="F50" s="135"/>
    </row>
    <row r="51" spans="1:10" ht="15.75" thickBot="1">
      <c r="A51" s="271" t="s">
        <v>311</v>
      </c>
      <c r="B51" s="272"/>
      <c r="C51" s="273"/>
      <c r="D51" s="138"/>
      <c r="E51" s="257"/>
      <c r="F51" s="259"/>
    </row>
    <row r="52" spans="1:10">
      <c r="A52" s="135" t="s">
        <v>23</v>
      </c>
      <c r="D52" s="147" t="s">
        <v>24</v>
      </c>
      <c r="E52" s="135" t="s">
        <v>25</v>
      </c>
    </row>
    <row r="53" spans="1:10" ht="15.75" thickBot="1">
      <c r="D53" s="246"/>
    </row>
    <row r="54" spans="1:10" ht="15.75" thickBot="1">
      <c r="A54" s="260" t="s">
        <v>41</v>
      </c>
      <c r="B54" s="261"/>
      <c r="C54" s="261"/>
      <c r="D54" s="261"/>
      <c r="E54" s="261"/>
      <c r="F54" s="262"/>
    </row>
    <row r="55" spans="1:10" s="135" customFormat="1">
      <c r="A55" s="135" t="s">
        <v>27</v>
      </c>
      <c r="D55" s="147"/>
    </row>
    <row r="57" spans="1:10">
      <c r="A57" s="263" t="s">
        <v>35</v>
      </c>
      <c r="B57" s="263"/>
      <c r="C57" s="263"/>
      <c r="D57" s="263"/>
      <c r="E57" s="263"/>
      <c r="F57" s="263"/>
      <c r="G57" s="263"/>
      <c r="H57" s="263"/>
      <c r="I57" s="263"/>
      <c r="J57" s="263"/>
    </row>
    <row r="58" spans="1:10">
      <c r="A58" s="246"/>
      <c r="C58" s="246"/>
      <c r="D58" s="246"/>
      <c r="E58" s="246"/>
      <c r="F58" s="246"/>
      <c r="G58" s="246"/>
      <c r="H58" s="246"/>
    </row>
    <row r="59" spans="1:10" ht="15.75" thickBot="1">
      <c r="B59" s="135" t="s">
        <v>36</v>
      </c>
      <c r="C59" s="246"/>
      <c r="D59" s="246"/>
      <c r="F59" s="135"/>
      <c r="G59" s="135" t="s">
        <v>37</v>
      </c>
      <c r="J59" s="135"/>
    </row>
    <row r="60" spans="1:10" ht="15.75" thickBot="1">
      <c r="A60" s="148">
        <v>1</v>
      </c>
      <c r="B60" s="257" t="s">
        <v>38</v>
      </c>
      <c r="C60" s="258"/>
      <c r="D60" s="258"/>
      <c r="E60" s="258"/>
      <c r="F60" s="259"/>
      <c r="G60" s="264" t="s">
        <v>39</v>
      </c>
      <c r="H60" s="265"/>
      <c r="I60" s="265"/>
      <c r="J60" s="266"/>
    </row>
    <row r="61" spans="1:10" ht="15.75" thickBot="1">
      <c r="A61" s="148">
        <v>2</v>
      </c>
      <c r="B61" s="257" t="s">
        <v>40</v>
      </c>
      <c r="C61" s="258"/>
      <c r="D61" s="258"/>
      <c r="E61" s="258"/>
      <c r="F61" s="259"/>
      <c r="G61" s="264" t="s">
        <v>41</v>
      </c>
      <c r="H61" s="265"/>
      <c r="I61" s="266"/>
      <c r="J61" s="242"/>
    </row>
    <row r="62" spans="1:10" ht="15.75" thickBot="1">
      <c r="A62" s="148">
        <v>3</v>
      </c>
      <c r="B62" s="257"/>
      <c r="C62" s="258"/>
      <c r="D62" s="258"/>
      <c r="E62" s="258"/>
      <c r="F62" s="259"/>
      <c r="G62" s="257"/>
      <c r="H62" s="258"/>
      <c r="I62" s="258"/>
      <c r="J62" s="259"/>
    </row>
    <row r="63" spans="1:10" ht="15.75" thickBot="1">
      <c r="A63" s="148">
        <v>4</v>
      </c>
      <c r="B63" s="257"/>
      <c r="C63" s="258"/>
      <c r="D63" s="258"/>
      <c r="E63" s="258"/>
      <c r="F63" s="259"/>
      <c r="G63" s="257"/>
      <c r="H63" s="258"/>
      <c r="I63" s="258"/>
      <c r="J63" s="259"/>
    </row>
    <row r="64" spans="1:10" ht="15.75" thickBot="1">
      <c r="A64" s="148">
        <v>5</v>
      </c>
      <c r="B64" s="257"/>
      <c r="C64" s="258"/>
      <c r="D64" s="258"/>
      <c r="E64" s="258"/>
      <c r="F64" s="259"/>
      <c r="G64" s="257"/>
      <c r="H64" s="258"/>
      <c r="I64" s="258"/>
      <c r="J64" s="259"/>
    </row>
    <row r="65" spans="1:10" ht="15.75" thickBot="1">
      <c r="A65" s="148">
        <v>6</v>
      </c>
      <c r="B65" s="257"/>
      <c r="C65" s="258"/>
      <c r="D65" s="258"/>
      <c r="E65" s="258"/>
      <c r="F65" s="259"/>
      <c r="G65" s="257"/>
      <c r="H65" s="258"/>
      <c r="I65" s="258"/>
      <c r="J65" s="259"/>
    </row>
    <row r="66" spans="1:10" ht="15.75" thickBot="1">
      <c r="A66" s="148">
        <v>7</v>
      </c>
      <c r="B66" s="257"/>
      <c r="C66" s="258"/>
      <c r="D66" s="258"/>
      <c r="E66" s="258"/>
      <c r="F66" s="259"/>
      <c r="G66" s="257"/>
      <c r="H66" s="258"/>
      <c r="I66" s="258"/>
      <c r="J66" s="259"/>
    </row>
    <row r="67" spans="1:10" ht="15.75" thickBot="1">
      <c r="A67" s="148">
        <v>8</v>
      </c>
      <c r="B67" s="257"/>
      <c r="C67" s="258"/>
      <c r="D67" s="258"/>
      <c r="E67" s="258"/>
      <c r="F67" s="259"/>
      <c r="G67" s="257"/>
      <c r="H67" s="258"/>
      <c r="I67" s="258"/>
      <c r="J67" s="259"/>
    </row>
  </sheetData>
  <mergeCells count="44">
    <mergeCell ref="E24:F24"/>
    <mergeCell ref="A3:H3"/>
    <mergeCell ref="A5:F5"/>
    <mergeCell ref="A6:C6"/>
    <mergeCell ref="A7:E7"/>
    <mergeCell ref="A9:D9"/>
    <mergeCell ref="C11:F11"/>
    <mergeCell ref="A15:E15"/>
    <mergeCell ref="F15:I15"/>
    <mergeCell ref="A18:I18"/>
    <mergeCell ref="A21:D21"/>
    <mergeCell ref="F21:G21"/>
    <mergeCell ref="E51:F51"/>
    <mergeCell ref="A27:F27"/>
    <mergeCell ref="A31:E31"/>
    <mergeCell ref="F31:I31"/>
    <mergeCell ref="A34:I34"/>
    <mergeCell ref="A37:D37"/>
    <mergeCell ref="F37:G37"/>
    <mergeCell ref="A51:C51"/>
    <mergeCell ref="A40:C40"/>
    <mergeCell ref="E40:F40"/>
    <mergeCell ref="A43:F43"/>
    <mergeCell ref="A46:I46"/>
    <mergeCell ref="A48:E48"/>
    <mergeCell ref="F48:I48"/>
    <mergeCell ref="A54:F54"/>
    <mergeCell ref="A57:J57"/>
    <mergeCell ref="B60:F60"/>
    <mergeCell ref="G60:J60"/>
    <mergeCell ref="B61:F61"/>
    <mergeCell ref="G61:I61"/>
    <mergeCell ref="B62:F62"/>
    <mergeCell ref="G62:J62"/>
    <mergeCell ref="B63:F63"/>
    <mergeCell ref="G63:J63"/>
    <mergeCell ref="B64:F64"/>
    <mergeCell ref="G64:J64"/>
    <mergeCell ref="B65:F65"/>
    <mergeCell ref="G65:J65"/>
    <mergeCell ref="B66:F66"/>
    <mergeCell ref="G66:J66"/>
    <mergeCell ref="B67:F67"/>
    <mergeCell ref="G67:J67"/>
  </mergeCells>
  <hyperlinks>
    <hyperlink ref="A27" r:id="rId1" xr:uid="{BE03B683-8A90-B940-AF20-C2A8E845BB87}"/>
    <hyperlink ref="A43" r:id="rId2" xr:uid="{93F0D56E-E0C3-F743-98D1-76D8F1D09A9A}"/>
    <hyperlink ref="G60" r:id="rId3" xr:uid="{96BD68E2-C37D-624C-8729-0786EE766089}"/>
    <hyperlink ref="G61" r:id="rId4" xr:uid="{6843F233-3EF9-8D4F-BF58-1C649AB4B5FA}"/>
  </hyperlinks>
  <pageMargins left="0.7" right="0.7" top="0.75" bottom="0.75" header="0.3" footer="0.3"/>
  <pageSetup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93332-1E88-4432-9EE1-F6CE1C2A50A2}">
  <dimension ref="A1:Y372"/>
  <sheetViews>
    <sheetView showGridLines="0" topLeftCell="A350" zoomScaleNormal="100" zoomScaleSheetLayoutView="160" workbookViewId="0">
      <selection activeCell="A256" sqref="A256:J256"/>
    </sheetView>
  </sheetViews>
  <sheetFormatPr defaultColWidth="8.85546875" defaultRowHeight="15"/>
  <cols>
    <col min="3" max="3" width="9.42578125" customWidth="1"/>
    <col min="4" max="4" width="10.42578125" customWidth="1"/>
    <col min="5" max="5" width="5.85546875" customWidth="1"/>
    <col min="8" max="8" width="9.5703125" customWidth="1"/>
    <col min="9" max="9" width="10.5703125" customWidth="1"/>
    <col min="10" max="10" width="10" customWidth="1"/>
    <col min="11" max="25" width="8.5703125" style="134"/>
  </cols>
  <sheetData>
    <row r="1" spans="1:10" ht="18.75">
      <c r="A1" s="275" t="s">
        <v>42</v>
      </c>
      <c r="B1" s="275"/>
      <c r="C1" s="275"/>
      <c r="D1" s="275"/>
      <c r="E1" s="275"/>
      <c r="F1" s="275"/>
      <c r="G1" s="275"/>
      <c r="H1" s="275"/>
      <c r="I1" s="275"/>
      <c r="J1" s="275"/>
    </row>
    <row r="2" spans="1:10" ht="15.75" thickBot="1">
      <c r="A2" s="276"/>
      <c r="B2" s="276"/>
      <c r="C2" s="276"/>
      <c r="D2" s="276"/>
      <c r="E2" s="276"/>
      <c r="F2" s="276"/>
      <c r="G2" s="276"/>
      <c r="H2" s="276"/>
      <c r="I2" s="276"/>
      <c r="J2" s="276"/>
    </row>
    <row r="3" spans="1:10" ht="16.5" thickBot="1">
      <c r="A3" s="277" t="s">
        <v>43</v>
      </c>
      <c r="B3" s="277"/>
      <c r="C3" s="278" t="s">
        <v>44</v>
      </c>
      <c r="D3" s="265"/>
      <c r="E3" s="265"/>
      <c r="F3" s="265"/>
      <c r="G3" s="265"/>
      <c r="H3" s="265"/>
      <c r="I3" s="265"/>
      <c r="J3" s="266"/>
    </row>
    <row r="4" spans="1:10" ht="15.75" thickBot="1">
      <c r="A4" s="279"/>
      <c r="B4" s="279"/>
      <c r="C4" s="279"/>
      <c r="D4" s="279"/>
      <c r="E4" s="279"/>
      <c r="F4" s="279"/>
      <c r="G4" s="279"/>
      <c r="H4" s="279"/>
      <c r="I4" s="279"/>
      <c r="J4" s="279"/>
    </row>
    <row r="5" spans="1:10" ht="15.75" thickBot="1">
      <c r="A5" s="280" t="s">
        <v>45</v>
      </c>
      <c r="B5" s="280"/>
      <c r="C5" s="281"/>
      <c r="D5" s="149" t="s">
        <v>46</v>
      </c>
      <c r="F5" s="282" t="s">
        <v>47</v>
      </c>
      <c r="G5" s="282"/>
      <c r="H5" s="283"/>
      <c r="I5" s="149" t="s">
        <v>48</v>
      </c>
    </row>
    <row r="6" spans="1:10">
      <c r="A6" s="279"/>
      <c r="B6" s="279"/>
      <c r="C6" s="279"/>
      <c r="D6" s="279"/>
      <c r="E6" s="279"/>
      <c r="F6" s="279"/>
      <c r="G6" s="279"/>
      <c r="H6" s="279"/>
      <c r="I6" s="279"/>
      <c r="J6" s="279"/>
    </row>
    <row r="7" spans="1:10" ht="16.5" thickBot="1">
      <c r="A7" s="284" t="s">
        <v>49</v>
      </c>
      <c r="B7" s="284"/>
      <c r="C7" s="284"/>
      <c r="D7" s="284"/>
      <c r="E7" s="284"/>
      <c r="F7" s="284"/>
      <c r="G7" s="284"/>
      <c r="H7" s="284"/>
      <c r="I7" s="284"/>
      <c r="J7" s="284"/>
    </row>
    <row r="8" spans="1:10">
      <c r="A8" s="285" t="s">
        <v>50</v>
      </c>
      <c r="B8" s="286"/>
      <c r="C8" s="286"/>
      <c r="D8" s="286"/>
      <c r="E8" s="286"/>
      <c r="F8" s="286"/>
      <c r="G8" s="286"/>
      <c r="H8" s="286"/>
      <c r="I8" s="286"/>
      <c r="J8" s="287"/>
    </row>
    <row r="9" spans="1:10">
      <c r="A9" s="288"/>
      <c r="B9" s="289"/>
      <c r="C9" s="289"/>
      <c r="D9" s="289"/>
      <c r="E9" s="289"/>
      <c r="F9" s="289"/>
      <c r="G9" s="289"/>
      <c r="H9" s="289"/>
      <c r="I9" s="289"/>
      <c r="J9" s="290"/>
    </row>
    <row r="10" spans="1:10">
      <c r="A10" s="288"/>
      <c r="B10" s="289"/>
      <c r="C10" s="289"/>
      <c r="D10" s="289"/>
      <c r="E10" s="289"/>
      <c r="F10" s="289"/>
      <c r="G10" s="289"/>
      <c r="H10" s="289"/>
      <c r="I10" s="289"/>
      <c r="J10" s="290"/>
    </row>
    <row r="11" spans="1:10">
      <c r="A11" s="288"/>
      <c r="B11" s="289"/>
      <c r="C11" s="289"/>
      <c r="D11" s="289"/>
      <c r="E11" s="289"/>
      <c r="F11" s="289"/>
      <c r="G11" s="289"/>
      <c r="H11" s="289"/>
      <c r="I11" s="289"/>
      <c r="J11" s="290"/>
    </row>
    <row r="12" spans="1:10">
      <c r="A12" s="288"/>
      <c r="B12" s="289"/>
      <c r="C12" s="289"/>
      <c r="D12" s="289"/>
      <c r="E12" s="289"/>
      <c r="F12" s="289"/>
      <c r="G12" s="289"/>
      <c r="H12" s="289"/>
      <c r="I12" s="289"/>
      <c r="J12" s="290"/>
    </row>
    <row r="13" spans="1:10">
      <c r="A13" s="288"/>
      <c r="B13" s="289"/>
      <c r="C13" s="289"/>
      <c r="D13" s="289"/>
      <c r="E13" s="289"/>
      <c r="F13" s="289"/>
      <c r="G13" s="289"/>
      <c r="H13" s="289"/>
      <c r="I13" s="289"/>
      <c r="J13" s="290"/>
    </row>
    <row r="14" spans="1:10">
      <c r="A14" s="288"/>
      <c r="B14" s="289"/>
      <c r="C14" s="289"/>
      <c r="D14" s="289"/>
      <c r="E14" s="289"/>
      <c r="F14" s="289"/>
      <c r="G14" s="289"/>
      <c r="H14" s="289"/>
      <c r="I14" s="289"/>
      <c r="J14" s="290"/>
    </row>
    <row r="15" spans="1:10">
      <c r="A15" s="288"/>
      <c r="B15" s="289"/>
      <c r="C15" s="289"/>
      <c r="D15" s="289"/>
      <c r="E15" s="289"/>
      <c r="F15" s="289"/>
      <c r="G15" s="289"/>
      <c r="H15" s="289"/>
      <c r="I15" s="289"/>
      <c r="J15" s="290"/>
    </row>
    <row r="16" spans="1:10">
      <c r="A16" s="288"/>
      <c r="B16" s="289"/>
      <c r="C16" s="289"/>
      <c r="D16" s="289"/>
      <c r="E16" s="289"/>
      <c r="F16" s="289"/>
      <c r="G16" s="289"/>
      <c r="H16" s="289"/>
      <c r="I16" s="289"/>
      <c r="J16" s="290"/>
    </row>
    <row r="17" spans="1:10" ht="15.75" thickBot="1">
      <c r="A17" s="299"/>
      <c r="B17" s="300"/>
      <c r="C17" s="300"/>
      <c r="D17" s="300"/>
      <c r="E17" s="300"/>
      <c r="F17" s="300"/>
      <c r="G17" s="300"/>
      <c r="H17" s="300"/>
      <c r="I17" s="300"/>
      <c r="J17" s="301"/>
    </row>
    <row r="18" spans="1:10">
      <c r="A18" s="291"/>
      <c r="B18" s="291"/>
      <c r="C18" s="291"/>
      <c r="D18" s="291"/>
      <c r="E18" s="291"/>
      <c r="F18" s="291"/>
      <c r="G18" s="291"/>
      <c r="H18" s="291"/>
      <c r="I18" s="291"/>
      <c r="J18" s="291"/>
    </row>
    <row r="19" spans="1:10" ht="16.5" thickBot="1">
      <c r="A19" s="284" t="s">
        <v>51</v>
      </c>
      <c r="B19" s="284"/>
      <c r="C19" s="284"/>
      <c r="D19" s="284"/>
      <c r="E19" s="284"/>
      <c r="F19" s="284"/>
      <c r="G19" s="284"/>
      <c r="H19" s="284"/>
      <c r="I19" s="284"/>
      <c r="J19" s="284"/>
    </row>
    <row r="20" spans="1:10" ht="15" customHeight="1">
      <c r="A20" s="309" t="s">
        <v>52</v>
      </c>
      <c r="B20" s="310"/>
      <c r="C20" s="310"/>
      <c r="D20" s="310"/>
      <c r="E20" s="310"/>
      <c r="F20" s="310"/>
      <c r="G20" s="310"/>
      <c r="H20" s="310"/>
      <c r="I20" s="310"/>
      <c r="J20" s="311"/>
    </row>
    <row r="21" spans="1:10" ht="13.5" customHeight="1">
      <c r="A21" s="312"/>
      <c r="B21" s="313"/>
      <c r="C21" s="313"/>
      <c r="D21" s="313"/>
      <c r="E21" s="313"/>
      <c r="F21" s="313"/>
      <c r="G21" s="313"/>
      <c r="H21" s="313"/>
      <c r="I21" s="313"/>
      <c r="J21" s="314"/>
    </row>
    <row r="22" spans="1:10">
      <c r="A22" s="312"/>
      <c r="B22" s="313"/>
      <c r="C22" s="313"/>
      <c r="D22" s="313"/>
      <c r="E22" s="313"/>
      <c r="F22" s="313"/>
      <c r="G22" s="313"/>
      <c r="H22" s="313"/>
      <c r="I22" s="313"/>
      <c r="J22" s="314"/>
    </row>
    <row r="23" spans="1:10">
      <c r="A23" s="312"/>
      <c r="B23" s="313"/>
      <c r="C23" s="313"/>
      <c r="D23" s="313"/>
      <c r="E23" s="313"/>
      <c r="F23" s="313"/>
      <c r="G23" s="313"/>
      <c r="H23" s="313"/>
      <c r="I23" s="313"/>
      <c r="J23" s="314"/>
    </row>
    <row r="24" spans="1:10" ht="15.75" thickBot="1">
      <c r="A24" s="315"/>
      <c r="B24" s="316"/>
      <c r="C24" s="316"/>
      <c r="D24" s="316"/>
      <c r="E24" s="316"/>
      <c r="F24" s="316"/>
      <c r="G24" s="316"/>
      <c r="H24" s="316"/>
      <c r="I24" s="316"/>
      <c r="J24" s="317"/>
    </row>
    <row r="25" spans="1:10">
      <c r="A25" s="291"/>
      <c r="B25" s="291"/>
      <c r="C25" s="291"/>
      <c r="D25" s="291"/>
      <c r="E25" s="291"/>
      <c r="F25" s="291"/>
      <c r="G25" s="291"/>
      <c r="H25" s="291"/>
      <c r="I25" s="291"/>
      <c r="J25" s="291"/>
    </row>
    <row r="26" spans="1:10" ht="16.5" thickBot="1">
      <c r="A26" s="284" t="s">
        <v>53</v>
      </c>
      <c r="B26" s="284"/>
      <c r="C26" s="284"/>
      <c r="D26" s="284"/>
      <c r="E26" s="284"/>
      <c r="F26" s="284"/>
      <c r="G26" s="284"/>
      <c r="H26" s="284"/>
      <c r="I26" s="284"/>
      <c r="J26" s="284"/>
    </row>
    <row r="27" spans="1:10" ht="42" customHeight="1" thickBot="1">
      <c r="A27" s="292" t="s">
        <v>54</v>
      </c>
      <c r="B27" s="293"/>
      <c r="C27" s="293"/>
      <c r="D27" s="293"/>
      <c r="E27" s="293"/>
      <c r="F27" s="293"/>
      <c r="G27" s="293"/>
      <c r="H27" s="293"/>
      <c r="I27" s="293"/>
      <c r="J27" s="294"/>
    </row>
    <row r="28" spans="1:10" ht="39" customHeight="1" thickBot="1">
      <c r="A28" s="295" t="s">
        <v>55</v>
      </c>
      <c r="B28" s="295"/>
      <c r="C28" s="295"/>
      <c r="D28" s="295"/>
      <c r="E28" s="295"/>
      <c r="F28" s="295"/>
      <c r="G28" s="295"/>
      <c r="H28" s="295"/>
      <c r="I28" s="295"/>
      <c r="J28" s="295"/>
    </row>
    <row r="29" spans="1:10" ht="59.1" customHeight="1" thickBot="1">
      <c r="A29" s="285" t="s">
        <v>56</v>
      </c>
      <c r="B29" s="286"/>
      <c r="C29" s="286"/>
      <c r="D29" s="286"/>
      <c r="E29" s="286"/>
      <c r="F29" s="286"/>
      <c r="G29" s="286"/>
      <c r="H29" s="286"/>
      <c r="I29" s="286"/>
      <c r="J29" s="287"/>
    </row>
    <row r="30" spans="1:10" ht="15" customHeight="1" thickBot="1">
      <c r="A30" s="296"/>
      <c r="B30" s="297"/>
      <c r="C30" s="297"/>
      <c r="D30" s="297"/>
      <c r="E30" s="297"/>
      <c r="F30" s="297"/>
      <c r="G30" s="297"/>
      <c r="H30" s="297"/>
      <c r="I30" s="297"/>
      <c r="J30" s="298"/>
    </row>
    <row r="31" spans="1:10" ht="20.100000000000001" customHeight="1">
      <c r="A31" s="275" t="s">
        <v>57</v>
      </c>
      <c r="B31" s="275"/>
      <c r="C31" s="275"/>
      <c r="D31" s="275"/>
      <c r="E31" s="275"/>
      <c r="F31" s="275"/>
      <c r="G31" s="275"/>
      <c r="H31" s="275"/>
      <c r="I31" s="275"/>
      <c r="J31" s="275"/>
    </row>
    <row r="32" spans="1:10" ht="15" customHeight="1" thickBot="1">
      <c r="A32" s="276"/>
      <c r="B32" s="276"/>
      <c r="C32" s="276"/>
      <c r="D32" s="276"/>
      <c r="E32" s="276"/>
      <c r="F32" s="276"/>
      <c r="G32" s="276"/>
      <c r="H32" s="276"/>
      <c r="I32" s="276"/>
      <c r="J32" s="276"/>
    </row>
    <row r="33" spans="1:10" ht="15" customHeight="1" thickBot="1">
      <c r="A33" s="277" t="s">
        <v>43</v>
      </c>
      <c r="B33" s="277"/>
      <c r="C33" s="278" t="s">
        <v>58</v>
      </c>
      <c r="D33" s="265"/>
      <c r="E33" s="265"/>
      <c r="F33" s="265"/>
      <c r="G33" s="265"/>
      <c r="H33" s="265"/>
      <c r="I33" s="265"/>
      <c r="J33" s="266"/>
    </row>
    <row r="34" spans="1:10" ht="15" customHeight="1" thickBot="1">
      <c r="A34" s="279"/>
      <c r="B34" s="279"/>
      <c r="C34" s="279"/>
      <c r="D34" s="279"/>
      <c r="E34" s="279"/>
      <c r="F34" s="279"/>
      <c r="G34" s="279"/>
      <c r="H34" s="279"/>
      <c r="I34" s="279"/>
      <c r="J34" s="279"/>
    </row>
    <row r="35" spans="1:10" ht="15" customHeight="1" thickBot="1">
      <c r="A35" s="280" t="s">
        <v>45</v>
      </c>
      <c r="B35" s="280"/>
      <c r="C35" s="281"/>
      <c r="D35" s="149" t="s">
        <v>59</v>
      </c>
      <c r="F35" s="282" t="s">
        <v>47</v>
      </c>
      <c r="G35" s="282"/>
      <c r="H35" s="283"/>
      <c r="I35" s="149" t="s">
        <v>60</v>
      </c>
    </row>
    <row r="36" spans="1:10" ht="15" customHeight="1">
      <c r="A36" s="279"/>
      <c r="B36" s="279"/>
      <c r="C36" s="279"/>
      <c r="D36" s="279"/>
      <c r="E36" s="279"/>
      <c r="F36" s="279"/>
      <c r="G36" s="279"/>
      <c r="H36" s="279"/>
      <c r="I36" s="279"/>
      <c r="J36" s="279"/>
    </row>
    <row r="37" spans="1:10" ht="16.5" thickBot="1">
      <c r="A37" s="284" t="s">
        <v>49</v>
      </c>
      <c r="B37" s="284"/>
      <c r="C37" s="284"/>
      <c r="D37" s="284"/>
      <c r="E37" s="284"/>
      <c r="F37" s="284"/>
      <c r="G37" s="284"/>
      <c r="H37" s="284"/>
      <c r="I37" s="284"/>
      <c r="J37" s="284"/>
    </row>
    <row r="38" spans="1:10">
      <c r="A38" s="285" t="s">
        <v>61</v>
      </c>
      <c r="B38" s="286"/>
      <c r="C38" s="286"/>
      <c r="D38" s="286"/>
      <c r="E38" s="286"/>
      <c r="F38" s="286"/>
      <c r="G38" s="286"/>
      <c r="H38" s="286"/>
      <c r="I38" s="286"/>
      <c r="J38" s="287"/>
    </row>
    <row r="39" spans="1:10">
      <c r="A39" s="288"/>
      <c r="B39" s="289"/>
      <c r="C39" s="289"/>
      <c r="D39" s="289"/>
      <c r="E39" s="289"/>
      <c r="F39" s="289"/>
      <c r="G39" s="289"/>
      <c r="H39" s="289"/>
      <c r="I39" s="289"/>
      <c r="J39" s="290"/>
    </row>
    <row r="40" spans="1:10">
      <c r="A40" s="288"/>
      <c r="B40" s="289"/>
      <c r="C40" s="289"/>
      <c r="D40" s="289"/>
      <c r="E40" s="289"/>
      <c r="F40" s="289"/>
      <c r="G40" s="289"/>
      <c r="H40" s="289"/>
      <c r="I40" s="289"/>
      <c r="J40" s="290"/>
    </row>
    <row r="41" spans="1:10">
      <c r="A41" s="288"/>
      <c r="B41" s="289"/>
      <c r="C41" s="289"/>
      <c r="D41" s="289"/>
      <c r="E41" s="289"/>
      <c r="F41" s="289"/>
      <c r="G41" s="289"/>
      <c r="H41" s="289"/>
      <c r="I41" s="289"/>
      <c r="J41" s="290"/>
    </row>
    <row r="42" spans="1:10">
      <c r="A42" s="288"/>
      <c r="B42" s="289"/>
      <c r="C42" s="289"/>
      <c r="D42" s="289"/>
      <c r="E42" s="289"/>
      <c r="F42" s="289"/>
      <c r="G42" s="289"/>
      <c r="H42" s="289"/>
      <c r="I42" s="289"/>
      <c r="J42" s="290"/>
    </row>
    <row r="43" spans="1:10">
      <c r="A43" s="288"/>
      <c r="B43" s="289"/>
      <c r="C43" s="289"/>
      <c r="D43" s="289"/>
      <c r="E43" s="289"/>
      <c r="F43" s="289"/>
      <c r="G43" s="289"/>
      <c r="H43" s="289"/>
      <c r="I43" s="289"/>
      <c r="J43" s="290"/>
    </row>
    <row r="44" spans="1:10">
      <c r="A44" s="288"/>
      <c r="B44" s="289"/>
      <c r="C44" s="289"/>
      <c r="D44" s="289"/>
      <c r="E44" s="289"/>
      <c r="F44" s="289"/>
      <c r="G44" s="289"/>
      <c r="H44" s="289"/>
      <c r="I44" s="289"/>
      <c r="J44" s="290"/>
    </row>
    <row r="45" spans="1:10">
      <c r="A45" s="288"/>
      <c r="B45" s="289"/>
      <c r="C45" s="289"/>
      <c r="D45" s="289"/>
      <c r="E45" s="289"/>
      <c r="F45" s="289"/>
      <c r="G45" s="289"/>
      <c r="H45" s="289"/>
      <c r="I45" s="289"/>
      <c r="J45" s="290"/>
    </row>
    <row r="46" spans="1:10" ht="15.75" thickBot="1">
      <c r="A46" s="288"/>
      <c r="B46" s="289"/>
      <c r="C46" s="289"/>
      <c r="D46" s="289"/>
      <c r="E46" s="289"/>
      <c r="F46" s="289"/>
      <c r="G46" s="289"/>
      <c r="H46" s="289"/>
      <c r="I46" s="289"/>
      <c r="J46" s="290"/>
    </row>
    <row r="47" spans="1:10">
      <c r="A47" s="291"/>
      <c r="B47" s="291"/>
      <c r="C47" s="291"/>
      <c r="D47" s="291"/>
      <c r="E47" s="291"/>
      <c r="F47" s="291"/>
      <c r="G47" s="291"/>
      <c r="H47" s="291"/>
      <c r="I47" s="291"/>
      <c r="J47" s="291"/>
    </row>
    <row r="48" spans="1:10" ht="16.5" thickBot="1">
      <c r="A48" s="284" t="s">
        <v>51</v>
      </c>
      <c r="B48" s="284"/>
      <c r="C48" s="284"/>
      <c r="D48" s="284"/>
      <c r="E48" s="284"/>
      <c r="F48" s="284"/>
      <c r="G48" s="284"/>
      <c r="H48" s="284"/>
      <c r="I48" s="284"/>
      <c r="J48" s="284"/>
    </row>
    <row r="49" spans="1:25">
      <c r="A49" s="285" t="s">
        <v>62</v>
      </c>
      <c r="B49" s="286"/>
      <c r="C49" s="286"/>
      <c r="D49" s="286"/>
      <c r="E49" s="286"/>
      <c r="F49" s="286"/>
      <c r="G49" s="286"/>
      <c r="H49" s="286"/>
      <c r="I49" s="286"/>
      <c r="J49" s="287"/>
    </row>
    <row r="50" spans="1:25">
      <c r="A50" s="288"/>
      <c r="B50" s="289"/>
      <c r="C50" s="289"/>
      <c r="D50" s="289"/>
      <c r="E50" s="289"/>
      <c r="F50" s="289"/>
      <c r="G50" s="289"/>
      <c r="H50" s="289"/>
      <c r="I50" s="289"/>
      <c r="J50" s="290"/>
    </row>
    <row r="51" spans="1:25">
      <c r="A51" s="288"/>
      <c r="B51" s="289"/>
      <c r="C51" s="289"/>
      <c r="D51" s="289"/>
      <c r="E51" s="289"/>
      <c r="F51" s="289"/>
      <c r="G51" s="289"/>
      <c r="H51" s="289"/>
      <c r="I51" s="289"/>
      <c r="J51" s="290"/>
    </row>
    <row r="52" spans="1:25">
      <c r="A52" s="288"/>
      <c r="B52" s="289"/>
      <c r="C52" s="289"/>
      <c r="D52" s="289"/>
      <c r="E52" s="289"/>
      <c r="F52" s="289"/>
      <c r="G52" s="289"/>
      <c r="H52" s="289"/>
      <c r="I52" s="289"/>
      <c r="J52" s="290"/>
    </row>
    <row r="53" spans="1:25" ht="38.1" customHeight="1" thickBot="1">
      <c r="A53" s="299"/>
      <c r="B53" s="300"/>
      <c r="C53" s="300"/>
      <c r="D53" s="300"/>
      <c r="E53" s="300"/>
      <c r="F53" s="300"/>
      <c r="G53" s="300"/>
      <c r="H53" s="300"/>
      <c r="I53" s="300"/>
      <c r="J53" s="301"/>
    </row>
    <row r="54" spans="1:25">
      <c r="A54" s="291"/>
      <c r="B54" s="291"/>
      <c r="C54" s="291"/>
      <c r="D54" s="291"/>
      <c r="E54" s="291"/>
      <c r="F54" s="291"/>
      <c r="G54" s="291"/>
      <c r="H54" s="291"/>
      <c r="I54" s="291"/>
      <c r="J54" s="291"/>
    </row>
    <row r="55" spans="1:25" ht="16.5" thickBot="1">
      <c r="A55" s="284" t="s">
        <v>53</v>
      </c>
      <c r="B55" s="284"/>
      <c r="C55" s="284"/>
      <c r="D55" s="284"/>
      <c r="E55" s="284"/>
      <c r="F55" s="284"/>
      <c r="G55" s="284"/>
      <c r="H55" s="284"/>
      <c r="I55" s="284"/>
      <c r="J55" s="284"/>
    </row>
    <row r="56" spans="1:25" ht="51.95" customHeight="1" thickBot="1">
      <c r="A56" s="292" t="s">
        <v>63</v>
      </c>
      <c r="B56" s="293"/>
      <c r="C56" s="293"/>
      <c r="D56" s="293"/>
      <c r="E56" s="293"/>
      <c r="F56" s="293"/>
      <c r="G56" s="293"/>
      <c r="H56" s="293"/>
      <c r="I56" s="293"/>
      <c r="J56" s="294"/>
    </row>
    <row r="57" spans="1:25" ht="54.95" customHeight="1" thickBot="1">
      <c r="A57" s="295" t="s">
        <v>55</v>
      </c>
      <c r="B57" s="295"/>
      <c r="C57" s="295"/>
      <c r="D57" s="295"/>
      <c r="E57" s="295"/>
      <c r="F57" s="295"/>
      <c r="G57" s="295"/>
      <c r="H57" s="295"/>
      <c r="I57" s="295"/>
      <c r="J57" s="295"/>
    </row>
    <row r="58" spans="1:25" s="8" customFormat="1" ht="69" customHeight="1" thickBot="1">
      <c r="A58" s="285" t="s">
        <v>64</v>
      </c>
      <c r="B58" s="286"/>
      <c r="C58" s="286"/>
      <c r="D58" s="286"/>
      <c r="E58" s="286"/>
      <c r="F58" s="286"/>
      <c r="G58" s="286"/>
      <c r="H58" s="286"/>
      <c r="I58" s="286"/>
      <c r="J58" s="287"/>
      <c r="K58" s="141"/>
      <c r="L58" s="141"/>
      <c r="M58" s="141"/>
      <c r="N58" s="141"/>
      <c r="O58" s="141"/>
      <c r="P58" s="141"/>
      <c r="Q58" s="141"/>
      <c r="R58" s="141"/>
      <c r="S58" s="141"/>
      <c r="T58" s="141"/>
      <c r="U58" s="141"/>
      <c r="V58" s="141"/>
      <c r="W58" s="141"/>
      <c r="X58" s="141"/>
      <c r="Y58" s="141"/>
    </row>
    <row r="59" spans="1:25" ht="14.45" customHeight="1" thickBot="1">
      <c r="A59" s="296"/>
      <c r="B59" s="297"/>
      <c r="C59" s="297"/>
      <c r="D59" s="297"/>
      <c r="E59" s="297"/>
      <c r="F59" s="297"/>
      <c r="G59" s="297"/>
      <c r="H59" s="297"/>
      <c r="I59" s="297"/>
      <c r="J59" s="298"/>
    </row>
    <row r="60" spans="1:25" ht="21" customHeight="1">
      <c r="A60" s="275" t="s">
        <v>65</v>
      </c>
      <c r="B60" s="275"/>
      <c r="C60" s="275"/>
      <c r="D60" s="275"/>
      <c r="E60" s="275"/>
      <c r="F60" s="275"/>
      <c r="G60" s="275"/>
      <c r="H60" s="275"/>
      <c r="I60" s="275"/>
      <c r="J60" s="275"/>
    </row>
    <row r="61" spans="1:25" ht="14.45" customHeight="1" thickBot="1">
      <c r="A61" s="276"/>
      <c r="B61" s="276"/>
      <c r="C61" s="276"/>
      <c r="D61" s="276"/>
      <c r="E61" s="276"/>
      <c r="F61" s="276"/>
      <c r="G61" s="276"/>
      <c r="H61" s="276"/>
      <c r="I61" s="276"/>
      <c r="J61" s="276"/>
    </row>
    <row r="62" spans="1:25" ht="14.45" customHeight="1" thickBot="1">
      <c r="A62" s="277" t="s">
        <v>43</v>
      </c>
      <c r="B62" s="277"/>
      <c r="C62" s="278" t="s">
        <v>66</v>
      </c>
      <c r="D62" s="265"/>
      <c r="E62" s="265"/>
      <c r="F62" s="265"/>
      <c r="G62" s="265"/>
      <c r="H62" s="265"/>
      <c r="I62" s="265"/>
      <c r="J62" s="266"/>
    </row>
    <row r="63" spans="1:25" ht="14.45" customHeight="1" thickBot="1">
      <c r="A63" s="279"/>
      <c r="B63" s="279"/>
      <c r="C63" s="279"/>
      <c r="D63" s="279"/>
      <c r="E63" s="279"/>
      <c r="F63" s="279"/>
      <c r="G63" s="279"/>
      <c r="H63" s="279"/>
      <c r="I63" s="279"/>
      <c r="J63" s="279"/>
    </row>
    <row r="64" spans="1:25" ht="14.45" customHeight="1" thickBot="1">
      <c r="A64" s="280" t="s">
        <v>45</v>
      </c>
      <c r="B64" s="280"/>
      <c r="C64" s="281"/>
      <c r="D64" s="149" t="s">
        <v>67</v>
      </c>
      <c r="F64" s="282" t="s">
        <v>47</v>
      </c>
      <c r="G64" s="282"/>
      <c r="H64" s="283"/>
      <c r="I64" s="149" t="s">
        <v>68</v>
      </c>
    </row>
    <row r="65" spans="1:10" ht="14.45" customHeight="1">
      <c r="A65" s="279"/>
      <c r="B65" s="279"/>
      <c r="C65" s="279"/>
      <c r="D65" s="279"/>
      <c r="E65" s="279"/>
      <c r="F65" s="279"/>
      <c r="G65" s="279"/>
      <c r="H65" s="279"/>
      <c r="I65" s="279"/>
      <c r="J65" s="279"/>
    </row>
    <row r="66" spans="1:10" ht="14.45" customHeight="1" thickBot="1">
      <c r="A66" s="284" t="s">
        <v>49</v>
      </c>
      <c r="B66" s="284"/>
      <c r="C66" s="284"/>
      <c r="D66" s="284"/>
      <c r="E66" s="284"/>
      <c r="F66" s="284"/>
      <c r="G66" s="284"/>
      <c r="H66" s="284"/>
      <c r="I66" s="284"/>
      <c r="J66" s="284"/>
    </row>
    <row r="67" spans="1:10" ht="14.45" customHeight="1">
      <c r="A67" s="285" t="s">
        <v>275</v>
      </c>
      <c r="B67" s="286"/>
      <c r="C67" s="286"/>
      <c r="D67" s="286"/>
      <c r="E67" s="286"/>
      <c r="F67" s="286"/>
      <c r="G67" s="286"/>
      <c r="H67" s="286"/>
      <c r="I67" s="286"/>
      <c r="J67" s="287"/>
    </row>
    <row r="68" spans="1:10" ht="14.45" customHeight="1">
      <c r="A68" s="288"/>
      <c r="B68" s="289"/>
      <c r="C68" s="289"/>
      <c r="D68" s="289"/>
      <c r="E68" s="289"/>
      <c r="F68" s="289"/>
      <c r="G68" s="289"/>
      <c r="H68" s="289"/>
      <c r="I68" s="289"/>
      <c r="J68" s="290"/>
    </row>
    <row r="69" spans="1:10" ht="14.45" customHeight="1">
      <c r="A69" s="288"/>
      <c r="B69" s="289"/>
      <c r="C69" s="289"/>
      <c r="D69" s="289"/>
      <c r="E69" s="289"/>
      <c r="F69" s="289"/>
      <c r="G69" s="289"/>
      <c r="H69" s="289"/>
      <c r="I69" s="289"/>
      <c r="J69" s="290"/>
    </row>
    <row r="70" spans="1:10" ht="15" customHeight="1">
      <c r="A70" s="288"/>
      <c r="B70" s="289"/>
      <c r="C70" s="289"/>
      <c r="D70" s="289"/>
      <c r="E70" s="289"/>
      <c r="F70" s="289"/>
      <c r="G70" s="289"/>
      <c r="H70" s="289"/>
      <c r="I70" s="289"/>
      <c r="J70" s="290"/>
    </row>
    <row r="71" spans="1:10">
      <c r="A71" s="288"/>
      <c r="B71" s="289"/>
      <c r="C71" s="289"/>
      <c r="D71" s="289"/>
      <c r="E71" s="289"/>
      <c r="F71" s="289"/>
      <c r="G71" s="289"/>
      <c r="H71" s="289"/>
      <c r="I71" s="289"/>
      <c r="J71" s="290"/>
    </row>
    <row r="72" spans="1:10">
      <c r="A72" s="288"/>
      <c r="B72" s="289"/>
      <c r="C72" s="289"/>
      <c r="D72" s="289"/>
      <c r="E72" s="289"/>
      <c r="F72" s="289"/>
      <c r="G72" s="289"/>
      <c r="H72" s="289"/>
      <c r="I72" s="289"/>
      <c r="J72" s="290"/>
    </row>
    <row r="73" spans="1:10">
      <c r="A73" s="288"/>
      <c r="B73" s="289"/>
      <c r="C73" s="289"/>
      <c r="D73" s="289"/>
      <c r="E73" s="289"/>
      <c r="F73" s="289"/>
      <c r="G73" s="289"/>
      <c r="H73" s="289"/>
      <c r="I73" s="289"/>
      <c r="J73" s="290"/>
    </row>
    <row r="74" spans="1:10">
      <c r="A74" s="288"/>
      <c r="B74" s="289"/>
      <c r="C74" s="289"/>
      <c r="D74" s="289"/>
      <c r="E74" s="289"/>
      <c r="F74" s="289"/>
      <c r="G74" s="289"/>
      <c r="H74" s="289"/>
      <c r="I74" s="289"/>
      <c r="J74" s="290"/>
    </row>
    <row r="75" spans="1:10">
      <c r="A75" s="288"/>
      <c r="B75" s="289"/>
      <c r="C75" s="289"/>
      <c r="D75" s="289"/>
      <c r="E75" s="289"/>
      <c r="F75" s="289"/>
      <c r="G75" s="289"/>
      <c r="H75" s="289"/>
      <c r="I75" s="289"/>
      <c r="J75" s="290"/>
    </row>
    <row r="76" spans="1:10" ht="56.1" customHeight="1" thickBot="1">
      <c r="A76" s="299"/>
      <c r="B76" s="300"/>
      <c r="C76" s="300"/>
      <c r="D76" s="300"/>
      <c r="E76" s="300"/>
      <c r="F76" s="300"/>
      <c r="G76" s="300"/>
      <c r="H76" s="300"/>
      <c r="I76" s="300"/>
      <c r="J76" s="301"/>
    </row>
    <row r="77" spans="1:10">
      <c r="A77" s="291"/>
      <c r="B77" s="291"/>
      <c r="C77" s="291"/>
      <c r="D77" s="291"/>
      <c r="E77" s="291"/>
      <c r="F77" s="291"/>
      <c r="G77" s="291"/>
      <c r="H77" s="291"/>
      <c r="I77" s="291"/>
      <c r="J77" s="291"/>
    </row>
    <row r="78" spans="1:10" ht="16.5" thickBot="1">
      <c r="A78" s="284" t="s">
        <v>51</v>
      </c>
      <c r="B78" s="284"/>
      <c r="C78" s="284"/>
      <c r="D78" s="284"/>
      <c r="E78" s="284"/>
      <c r="F78" s="284"/>
      <c r="G78" s="284"/>
      <c r="H78" s="284"/>
      <c r="I78" s="284"/>
      <c r="J78" s="284"/>
    </row>
    <row r="79" spans="1:10">
      <c r="A79" s="285" t="s">
        <v>69</v>
      </c>
      <c r="B79" s="286"/>
      <c r="C79" s="286"/>
      <c r="D79" s="286"/>
      <c r="E79" s="286"/>
      <c r="F79" s="286"/>
      <c r="G79" s="286"/>
      <c r="H79" s="286"/>
      <c r="I79" s="286"/>
      <c r="J79" s="287"/>
    </row>
    <row r="80" spans="1:10">
      <c r="A80" s="288"/>
      <c r="B80" s="289"/>
      <c r="C80" s="289"/>
      <c r="D80" s="289"/>
      <c r="E80" s="289"/>
      <c r="F80" s="289"/>
      <c r="G80" s="289"/>
      <c r="H80" s="289"/>
      <c r="I80" s="289"/>
      <c r="J80" s="290"/>
    </row>
    <row r="81" spans="1:10">
      <c r="A81" s="288"/>
      <c r="B81" s="289"/>
      <c r="C81" s="289"/>
      <c r="D81" s="289"/>
      <c r="E81" s="289"/>
      <c r="F81" s="289"/>
      <c r="G81" s="289"/>
      <c r="H81" s="289"/>
      <c r="I81" s="289"/>
      <c r="J81" s="290"/>
    </row>
    <row r="82" spans="1:10">
      <c r="A82" s="288"/>
      <c r="B82" s="289"/>
      <c r="C82" s="289"/>
      <c r="D82" s="289"/>
      <c r="E82" s="289"/>
      <c r="F82" s="289"/>
      <c r="G82" s="289"/>
      <c r="H82" s="289"/>
      <c r="I82" s="289"/>
      <c r="J82" s="290"/>
    </row>
    <row r="83" spans="1:10" ht="15.75" thickBot="1">
      <c r="A83" s="299"/>
      <c r="B83" s="300"/>
      <c r="C83" s="300"/>
      <c r="D83" s="300"/>
      <c r="E83" s="300"/>
      <c r="F83" s="300"/>
      <c r="G83" s="300"/>
      <c r="H83" s="300"/>
      <c r="I83" s="300"/>
      <c r="J83" s="301"/>
    </row>
    <row r="84" spans="1:10">
      <c r="A84" s="291"/>
      <c r="B84" s="291"/>
      <c r="C84" s="291"/>
      <c r="D84" s="291"/>
      <c r="E84" s="291"/>
      <c r="F84" s="291"/>
      <c r="G84" s="291"/>
      <c r="H84" s="291"/>
      <c r="I84" s="291"/>
      <c r="J84" s="291"/>
    </row>
    <row r="85" spans="1:10" ht="17.100000000000001" customHeight="1" thickBot="1">
      <c r="A85" s="284" t="s">
        <v>53</v>
      </c>
      <c r="B85" s="284"/>
      <c r="C85" s="284"/>
      <c r="D85" s="284"/>
      <c r="E85" s="284"/>
      <c r="F85" s="284"/>
      <c r="G85" s="284"/>
      <c r="H85" s="284"/>
      <c r="I85" s="284"/>
      <c r="J85" s="284"/>
    </row>
    <row r="86" spans="1:10" ht="27" customHeight="1" thickBot="1">
      <c r="A86" s="285" t="s">
        <v>70</v>
      </c>
      <c r="B86" s="286"/>
      <c r="C86" s="286"/>
      <c r="D86" s="286"/>
      <c r="E86" s="286"/>
      <c r="F86" s="286"/>
      <c r="G86" s="286"/>
      <c r="H86" s="286"/>
      <c r="I86" s="286"/>
      <c r="J86" s="287"/>
    </row>
    <row r="87" spans="1:10">
      <c r="A87" s="291"/>
      <c r="B87" s="291"/>
      <c r="C87" s="291"/>
      <c r="D87" s="291"/>
      <c r="E87" s="291"/>
      <c r="F87" s="291"/>
      <c r="G87" s="291"/>
      <c r="H87" s="291"/>
      <c r="I87" s="291"/>
      <c r="J87" s="291"/>
    </row>
    <row r="88" spans="1:10" ht="33" customHeight="1" thickBot="1">
      <c r="A88" s="295" t="s">
        <v>55</v>
      </c>
      <c r="B88" s="295"/>
      <c r="C88" s="295"/>
      <c r="D88" s="295"/>
      <c r="E88" s="295"/>
      <c r="F88" s="295"/>
      <c r="G88" s="295"/>
      <c r="H88" s="295"/>
      <c r="I88" s="295"/>
      <c r="J88" s="295"/>
    </row>
    <row r="89" spans="1:10" ht="60" customHeight="1" thickBot="1">
      <c r="A89" s="285" t="s">
        <v>276</v>
      </c>
      <c r="B89" s="286"/>
      <c r="C89" s="286"/>
      <c r="D89" s="286"/>
      <c r="E89" s="286"/>
      <c r="F89" s="286"/>
      <c r="G89" s="286"/>
      <c r="H89" s="286"/>
      <c r="I89" s="286"/>
      <c r="J89" s="287"/>
    </row>
    <row r="90" spans="1:10" ht="14.45" customHeight="1" thickBot="1">
      <c r="A90" s="296"/>
      <c r="B90" s="297"/>
      <c r="C90" s="297"/>
      <c r="D90" s="297"/>
      <c r="E90" s="297"/>
      <c r="F90" s="297"/>
      <c r="G90" s="297"/>
      <c r="H90" s="297"/>
      <c r="I90" s="297"/>
      <c r="J90" s="298"/>
    </row>
    <row r="91" spans="1:10" ht="24" customHeight="1">
      <c r="A91" s="275" t="s">
        <v>71</v>
      </c>
      <c r="B91" s="275"/>
      <c r="C91" s="275"/>
      <c r="D91" s="275"/>
      <c r="E91" s="275"/>
      <c r="F91" s="275"/>
      <c r="G91" s="275"/>
      <c r="H91" s="275"/>
      <c r="I91" s="275"/>
      <c r="J91" s="275"/>
    </row>
    <row r="92" spans="1:10" ht="14.45" customHeight="1" thickBot="1">
      <c r="A92" s="276"/>
      <c r="B92" s="276"/>
      <c r="C92" s="276"/>
      <c r="D92" s="276"/>
      <c r="E92" s="276"/>
      <c r="F92" s="276"/>
      <c r="G92" s="276"/>
      <c r="H92" s="276"/>
      <c r="I92" s="276"/>
      <c r="J92" s="276"/>
    </row>
    <row r="93" spans="1:10" ht="14.45" customHeight="1" thickBot="1">
      <c r="A93" s="277" t="s">
        <v>43</v>
      </c>
      <c r="B93" s="277"/>
      <c r="C93" s="278" t="s">
        <v>72</v>
      </c>
      <c r="D93" s="265"/>
      <c r="E93" s="265"/>
      <c r="F93" s="265"/>
      <c r="G93" s="265"/>
      <c r="H93" s="265"/>
      <c r="I93" s="265"/>
      <c r="J93" s="266"/>
    </row>
    <row r="94" spans="1:10" ht="14.45" customHeight="1" thickBot="1">
      <c r="A94" s="279"/>
      <c r="B94" s="279"/>
      <c r="C94" s="279"/>
      <c r="D94" s="279"/>
      <c r="E94" s="279"/>
      <c r="F94" s="279"/>
      <c r="G94" s="279"/>
      <c r="H94" s="279"/>
      <c r="I94" s="279"/>
      <c r="J94" s="279"/>
    </row>
    <row r="95" spans="1:10" ht="14.45" customHeight="1" thickBot="1">
      <c r="A95" s="280" t="s">
        <v>45</v>
      </c>
      <c r="B95" s="280"/>
      <c r="C95" s="281"/>
      <c r="D95" s="149" t="s">
        <v>67</v>
      </c>
      <c r="F95" s="282" t="s">
        <v>47</v>
      </c>
      <c r="G95" s="282"/>
      <c r="H95" s="283"/>
      <c r="I95" s="149" t="s">
        <v>68</v>
      </c>
    </row>
    <row r="96" spans="1:10" ht="14.45" customHeight="1">
      <c r="A96" s="279"/>
      <c r="B96" s="279"/>
      <c r="C96" s="279"/>
      <c r="D96" s="279"/>
      <c r="E96" s="279"/>
      <c r="F96" s="279"/>
      <c r="G96" s="279"/>
      <c r="H96" s="279"/>
      <c r="I96" s="279"/>
      <c r="J96" s="279"/>
    </row>
    <row r="97" spans="1:10" ht="14.45" customHeight="1" thickBot="1">
      <c r="A97" s="284" t="s">
        <v>49</v>
      </c>
      <c r="B97" s="284"/>
      <c r="C97" s="284"/>
      <c r="D97" s="284"/>
      <c r="E97" s="284"/>
      <c r="F97" s="284"/>
      <c r="G97" s="284"/>
      <c r="H97" s="284"/>
      <c r="I97" s="284"/>
      <c r="J97" s="284"/>
    </row>
    <row r="98" spans="1:10" ht="14.45" customHeight="1">
      <c r="A98" s="285" t="s">
        <v>277</v>
      </c>
      <c r="B98" s="286"/>
      <c r="C98" s="286"/>
      <c r="D98" s="286"/>
      <c r="E98" s="286"/>
      <c r="F98" s="286"/>
      <c r="G98" s="286"/>
      <c r="H98" s="286"/>
      <c r="I98" s="286"/>
      <c r="J98" s="287"/>
    </row>
    <row r="99" spans="1:10" ht="14.45" customHeight="1">
      <c r="A99" s="288"/>
      <c r="B99" s="289"/>
      <c r="C99" s="289"/>
      <c r="D99" s="289"/>
      <c r="E99" s="289"/>
      <c r="F99" s="289"/>
      <c r="G99" s="289"/>
      <c r="H99" s="289"/>
      <c r="I99" s="289"/>
      <c r="J99" s="290"/>
    </row>
    <row r="100" spans="1:10" ht="14.45" customHeight="1">
      <c r="A100" s="288"/>
      <c r="B100" s="289"/>
      <c r="C100" s="289"/>
      <c r="D100" s="289"/>
      <c r="E100" s="289"/>
      <c r="F100" s="289"/>
      <c r="G100" s="289"/>
      <c r="H100" s="289"/>
      <c r="I100" s="289"/>
      <c r="J100" s="290"/>
    </row>
    <row r="101" spans="1:10" ht="15" customHeight="1">
      <c r="A101" s="288"/>
      <c r="B101" s="289"/>
      <c r="C101" s="289"/>
      <c r="D101" s="289"/>
      <c r="E101" s="289"/>
      <c r="F101" s="289"/>
      <c r="G101" s="289"/>
      <c r="H101" s="289"/>
      <c r="I101" s="289"/>
      <c r="J101" s="290"/>
    </row>
    <row r="102" spans="1:10">
      <c r="A102" s="288"/>
      <c r="B102" s="289"/>
      <c r="C102" s="289"/>
      <c r="D102" s="289"/>
      <c r="E102" s="289"/>
      <c r="F102" s="289"/>
      <c r="G102" s="289"/>
      <c r="H102" s="289"/>
      <c r="I102" s="289"/>
      <c r="J102" s="290"/>
    </row>
    <row r="103" spans="1:10">
      <c r="A103" s="288"/>
      <c r="B103" s="289"/>
      <c r="C103" s="289"/>
      <c r="D103" s="289"/>
      <c r="E103" s="289"/>
      <c r="F103" s="289"/>
      <c r="G103" s="289"/>
      <c r="H103" s="289"/>
      <c r="I103" s="289"/>
      <c r="J103" s="290"/>
    </row>
    <row r="104" spans="1:10">
      <c r="A104" s="288"/>
      <c r="B104" s="289"/>
      <c r="C104" s="289"/>
      <c r="D104" s="289"/>
      <c r="E104" s="289"/>
      <c r="F104" s="289"/>
      <c r="G104" s="289"/>
      <c r="H104" s="289"/>
      <c r="I104" s="289"/>
      <c r="J104" s="290"/>
    </row>
    <row r="105" spans="1:10">
      <c r="A105" s="288"/>
      <c r="B105" s="289"/>
      <c r="C105" s="289"/>
      <c r="D105" s="289"/>
      <c r="E105" s="289"/>
      <c r="F105" s="289"/>
      <c r="G105" s="289"/>
      <c r="H105" s="289"/>
      <c r="I105" s="289"/>
      <c r="J105" s="290"/>
    </row>
    <row r="106" spans="1:10">
      <c r="A106" s="288"/>
      <c r="B106" s="289"/>
      <c r="C106" s="289"/>
      <c r="D106" s="289"/>
      <c r="E106" s="289"/>
      <c r="F106" s="289"/>
      <c r="G106" s="289"/>
      <c r="H106" s="289"/>
      <c r="I106" s="289"/>
      <c r="J106" s="290"/>
    </row>
    <row r="107" spans="1:10" ht="38.1" customHeight="1" thickBot="1">
      <c r="A107" s="299"/>
      <c r="B107" s="300"/>
      <c r="C107" s="300"/>
      <c r="D107" s="300"/>
      <c r="E107" s="300"/>
      <c r="F107" s="300"/>
      <c r="G107" s="300"/>
      <c r="H107" s="300"/>
      <c r="I107" s="300"/>
      <c r="J107" s="301"/>
    </row>
    <row r="108" spans="1:10">
      <c r="A108" s="291"/>
      <c r="B108" s="291"/>
      <c r="C108" s="291"/>
      <c r="D108" s="291"/>
      <c r="E108" s="291"/>
      <c r="F108" s="291"/>
      <c r="G108" s="291"/>
      <c r="H108" s="291"/>
      <c r="I108" s="291"/>
      <c r="J108" s="291"/>
    </row>
    <row r="109" spans="1:10" ht="16.5" thickBot="1">
      <c r="A109" s="284" t="s">
        <v>51</v>
      </c>
      <c r="B109" s="284"/>
      <c r="C109" s="284"/>
      <c r="D109" s="284"/>
      <c r="E109" s="284"/>
      <c r="F109" s="284"/>
      <c r="G109" s="284"/>
      <c r="H109" s="284"/>
      <c r="I109" s="284"/>
      <c r="J109" s="284"/>
    </row>
    <row r="110" spans="1:10">
      <c r="A110" s="285" t="s">
        <v>73</v>
      </c>
      <c r="B110" s="286"/>
      <c r="C110" s="286"/>
      <c r="D110" s="286"/>
      <c r="E110" s="286"/>
      <c r="F110" s="286"/>
      <c r="G110" s="286"/>
      <c r="H110" s="286"/>
      <c r="I110" s="286"/>
      <c r="J110" s="287"/>
    </row>
    <row r="111" spans="1:10">
      <c r="A111" s="288"/>
      <c r="B111" s="289"/>
      <c r="C111" s="289"/>
      <c r="D111" s="289"/>
      <c r="E111" s="289"/>
      <c r="F111" s="289"/>
      <c r="G111" s="289"/>
      <c r="H111" s="289"/>
      <c r="I111" s="289"/>
      <c r="J111" s="290"/>
    </row>
    <row r="112" spans="1:10">
      <c r="A112" s="288"/>
      <c r="B112" s="289"/>
      <c r="C112" s="289"/>
      <c r="D112" s="289"/>
      <c r="E112" s="289"/>
      <c r="F112" s="289"/>
      <c r="G112" s="289"/>
      <c r="H112" s="289"/>
      <c r="I112" s="289"/>
      <c r="J112" s="290"/>
    </row>
    <row r="113" spans="1:10" ht="15.75" thickBot="1">
      <c r="A113" s="288"/>
      <c r="B113" s="289"/>
      <c r="C113" s="289"/>
      <c r="D113" s="289"/>
      <c r="E113" s="289"/>
      <c r="F113" s="289"/>
      <c r="G113" s="289"/>
      <c r="H113" s="289"/>
      <c r="I113" s="289"/>
      <c r="J113" s="290"/>
    </row>
    <row r="114" spans="1:10">
      <c r="A114" s="291"/>
      <c r="B114" s="291"/>
      <c r="C114" s="291"/>
      <c r="D114" s="291"/>
      <c r="E114" s="291"/>
      <c r="F114" s="291"/>
      <c r="G114" s="291"/>
      <c r="H114" s="291"/>
      <c r="I114" s="291"/>
      <c r="J114" s="291"/>
    </row>
    <row r="115" spans="1:10" ht="16.5" thickBot="1">
      <c r="A115" s="284" t="s">
        <v>53</v>
      </c>
      <c r="B115" s="284"/>
      <c r="C115" s="284"/>
      <c r="D115" s="284"/>
      <c r="E115" s="284"/>
      <c r="F115" s="284"/>
      <c r="G115" s="284"/>
      <c r="H115" s="284"/>
      <c r="I115" s="284"/>
      <c r="J115" s="284"/>
    </row>
    <row r="116" spans="1:10" ht="51" customHeight="1" thickBot="1">
      <c r="A116" s="292" t="s">
        <v>278</v>
      </c>
      <c r="B116" s="293"/>
      <c r="C116" s="293"/>
      <c r="D116" s="293"/>
      <c r="E116" s="293"/>
      <c r="F116" s="293"/>
      <c r="G116" s="293"/>
      <c r="H116" s="293"/>
      <c r="I116" s="293"/>
      <c r="J116" s="294"/>
    </row>
    <row r="117" spans="1:10">
      <c r="A117" s="291"/>
      <c r="B117" s="291"/>
      <c r="C117" s="291"/>
      <c r="D117" s="291"/>
      <c r="E117" s="291"/>
      <c r="F117" s="291"/>
      <c r="G117" s="291"/>
      <c r="H117" s="291"/>
      <c r="I117" s="291"/>
      <c r="J117" s="291"/>
    </row>
    <row r="118" spans="1:10" ht="39.950000000000003" customHeight="1" thickBot="1">
      <c r="A118" s="295" t="s">
        <v>55</v>
      </c>
      <c r="B118" s="295"/>
      <c r="C118" s="295"/>
      <c r="D118" s="295"/>
      <c r="E118" s="295"/>
      <c r="F118" s="295"/>
      <c r="G118" s="295"/>
      <c r="H118" s="295"/>
      <c r="I118" s="295"/>
      <c r="J118" s="295"/>
    </row>
    <row r="119" spans="1:10" ht="24" customHeight="1" thickBot="1">
      <c r="A119" s="285" t="s">
        <v>74</v>
      </c>
      <c r="B119" s="286"/>
      <c r="C119" s="286"/>
      <c r="D119" s="286"/>
      <c r="E119" s="286"/>
      <c r="F119" s="286"/>
      <c r="G119" s="286"/>
      <c r="H119" s="286"/>
      <c r="I119" s="286"/>
      <c r="J119" s="287"/>
    </row>
    <row r="120" spans="1:10" ht="14.1" customHeight="1" thickBot="1">
      <c r="A120" s="296"/>
      <c r="B120" s="297"/>
      <c r="C120" s="297"/>
      <c r="D120" s="297"/>
      <c r="E120" s="297"/>
      <c r="F120" s="297"/>
      <c r="G120" s="297"/>
      <c r="H120" s="297"/>
      <c r="I120" s="297"/>
      <c r="J120" s="298"/>
    </row>
    <row r="121" spans="1:10" ht="20.100000000000001" customHeight="1">
      <c r="A121" s="275" t="s">
        <v>75</v>
      </c>
      <c r="B121" s="275"/>
      <c r="C121" s="275"/>
      <c r="D121" s="275"/>
      <c r="E121" s="275"/>
      <c r="F121" s="275"/>
      <c r="G121" s="275"/>
      <c r="H121" s="275"/>
      <c r="I121" s="275"/>
      <c r="J121" s="275"/>
    </row>
    <row r="122" spans="1:10" ht="14.45" customHeight="1" thickBot="1">
      <c r="A122" s="276"/>
      <c r="B122" s="276"/>
      <c r="C122" s="276"/>
      <c r="D122" s="276"/>
      <c r="E122" s="276"/>
      <c r="F122" s="276"/>
      <c r="G122" s="276"/>
      <c r="H122" s="276"/>
      <c r="I122" s="276"/>
      <c r="J122" s="276"/>
    </row>
    <row r="123" spans="1:10" ht="14.45" customHeight="1" thickBot="1">
      <c r="A123" s="277" t="s">
        <v>43</v>
      </c>
      <c r="B123" s="277"/>
      <c r="C123" s="278" t="s">
        <v>76</v>
      </c>
      <c r="D123" s="265"/>
      <c r="E123" s="265"/>
      <c r="F123" s="265"/>
      <c r="G123" s="265"/>
      <c r="H123" s="265"/>
      <c r="I123" s="265"/>
      <c r="J123" s="266"/>
    </row>
    <row r="124" spans="1:10" ht="14.45" customHeight="1" thickBot="1">
      <c r="A124" s="279"/>
      <c r="B124" s="279"/>
      <c r="C124" s="279"/>
      <c r="D124" s="279"/>
      <c r="E124" s="279"/>
      <c r="F124" s="279"/>
      <c r="G124" s="279"/>
      <c r="H124" s="279"/>
      <c r="I124" s="279"/>
      <c r="J124" s="279"/>
    </row>
    <row r="125" spans="1:10" ht="14.45" customHeight="1" thickBot="1">
      <c r="A125" s="280" t="s">
        <v>45</v>
      </c>
      <c r="B125" s="280"/>
      <c r="C125" s="281"/>
      <c r="D125" s="149" t="s">
        <v>67</v>
      </c>
      <c r="F125" s="282" t="s">
        <v>47</v>
      </c>
      <c r="G125" s="282"/>
      <c r="H125" s="283"/>
      <c r="I125" s="149" t="s">
        <v>68</v>
      </c>
    </row>
    <row r="126" spans="1:10" ht="14.45" customHeight="1">
      <c r="A126" s="279"/>
      <c r="B126" s="279"/>
      <c r="C126" s="279"/>
      <c r="D126" s="279"/>
      <c r="E126" s="279"/>
      <c r="F126" s="279"/>
      <c r="G126" s="279"/>
      <c r="H126" s="279"/>
      <c r="I126" s="279"/>
      <c r="J126" s="279"/>
    </row>
    <row r="127" spans="1:10" ht="14.45" customHeight="1" thickBot="1">
      <c r="A127" s="284" t="s">
        <v>49</v>
      </c>
      <c r="B127" s="284"/>
      <c r="C127" s="284"/>
      <c r="D127" s="284"/>
      <c r="E127" s="284"/>
      <c r="F127" s="284"/>
      <c r="G127" s="284"/>
      <c r="H127" s="284"/>
      <c r="I127" s="284"/>
      <c r="J127" s="284"/>
    </row>
    <row r="128" spans="1:10" ht="14.45" customHeight="1">
      <c r="A128" s="285" t="s">
        <v>77</v>
      </c>
      <c r="B128" s="286"/>
      <c r="C128" s="286"/>
      <c r="D128" s="286"/>
      <c r="E128" s="286"/>
      <c r="F128" s="286"/>
      <c r="G128" s="286"/>
      <c r="H128" s="286"/>
      <c r="I128" s="286"/>
      <c r="J128" s="287"/>
    </row>
    <row r="129" spans="1:10" ht="14.45" customHeight="1">
      <c r="A129" s="288"/>
      <c r="B129" s="289"/>
      <c r="C129" s="289"/>
      <c r="D129" s="289"/>
      <c r="E129" s="289"/>
      <c r="F129" s="289"/>
      <c r="G129" s="289"/>
      <c r="H129" s="289"/>
      <c r="I129" s="289"/>
      <c r="J129" s="290"/>
    </row>
    <row r="130" spans="1:10" ht="14.45" customHeight="1">
      <c r="A130" s="288"/>
      <c r="B130" s="289"/>
      <c r="C130" s="289"/>
      <c r="D130" s="289"/>
      <c r="E130" s="289"/>
      <c r="F130" s="289"/>
      <c r="G130" s="289"/>
      <c r="H130" s="289"/>
      <c r="I130" s="289"/>
      <c r="J130" s="290"/>
    </row>
    <row r="131" spans="1:10" ht="15" customHeight="1">
      <c r="A131" s="288"/>
      <c r="B131" s="289"/>
      <c r="C131" s="289"/>
      <c r="D131" s="289"/>
      <c r="E131" s="289"/>
      <c r="F131" s="289"/>
      <c r="G131" s="289"/>
      <c r="H131" s="289"/>
      <c r="I131" s="289"/>
      <c r="J131" s="290"/>
    </row>
    <row r="132" spans="1:10" s="134" customFormat="1">
      <c r="A132" s="288"/>
      <c r="B132" s="289"/>
      <c r="C132" s="289"/>
      <c r="D132" s="289"/>
      <c r="E132" s="289"/>
      <c r="F132" s="289"/>
      <c r="G132" s="289"/>
      <c r="H132" s="289"/>
      <c r="I132" s="289"/>
      <c r="J132" s="290"/>
    </row>
    <row r="133" spans="1:10" s="134" customFormat="1">
      <c r="A133" s="288"/>
      <c r="B133" s="289"/>
      <c r="C133" s="289"/>
      <c r="D133" s="289"/>
      <c r="E133" s="289"/>
      <c r="F133" s="289"/>
      <c r="G133" s="289"/>
      <c r="H133" s="289"/>
      <c r="I133" s="289"/>
      <c r="J133" s="290"/>
    </row>
    <row r="134" spans="1:10" s="134" customFormat="1">
      <c r="A134" s="288"/>
      <c r="B134" s="289"/>
      <c r="C134" s="289"/>
      <c r="D134" s="289"/>
      <c r="E134" s="289"/>
      <c r="F134" s="289"/>
      <c r="G134" s="289"/>
      <c r="H134" s="289"/>
      <c r="I134" s="289"/>
      <c r="J134" s="290"/>
    </row>
    <row r="135" spans="1:10" s="134" customFormat="1">
      <c r="A135" s="288"/>
      <c r="B135" s="289"/>
      <c r="C135" s="289"/>
      <c r="D135" s="289"/>
      <c r="E135" s="289"/>
      <c r="F135" s="289"/>
      <c r="G135" s="289"/>
      <c r="H135" s="289"/>
      <c r="I135" s="289"/>
      <c r="J135" s="290"/>
    </row>
    <row r="136" spans="1:10" s="134" customFormat="1">
      <c r="A136" s="288"/>
      <c r="B136" s="289"/>
      <c r="C136" s="289"/>
      <c r="D136" s="289"/>
      <c r="E136" s="289"/>
      <c r="F136" s="289"/>
      <c r="G136" s="289"/>
      <c r="H136" s="289"/>
      <c r="I136" s="289"/>
      <c r="J136" s="290"/>
    </row>
    <row r="137" spans="1:10" s="134" customFormat="1" ht="36" customHeight="1" thickBot="1">
      <c r="A137" s="299"/>
      <c r="B137" s="300"/>
      <c r="C137" s="300"/>
      <c r="D137" s="300"/>
      <c r="E137" s="300"/>
      <c r="F137" s="300"/>
      <c r="G137" s="300"/>
      <c r="H137" s="300"/>
      <c r="I137" s="300"/>
      <c r="J137" s="301"/>
    </row>
    <row r="138" spans="1:10" s="134" customFormat="1">
      <c r="A138" s="291"/>
      <c r="B138" s="291"/>
      <c r="C138" s="291"/>
      <c r="D138" s="291"/>
      <c r="E138" s="291"/>
      <c r="F138" s="291"/>
      <c r="G138" s="291"/>
      <c r="H138" s="291"/>
      <c r="I138" s="291"/>
      <c r="J138" s="291"/>
    </row>
    <row r="139" spans="1:10" s="134" customFormat="1" ht="16.5" thickBot="1">
      <c r="A139" s="284" t="s">
        <v>51</v>
      </c>
      <c r="B139" s="284"/>
      <c r="C139" s="284"/>
      <c r="D139" s="284"/>
      <c r="E139" s="284"/>
      <c r="F139" s="284"/>
      <c r="G139" s="284"/>
      <c r="H139" s="284"/>
      <c r="I139" s="284"/>
      <c r="J139" s="284"/>
    </row>
    <row r="140" spans="1:10" s="134" customFormat="1">
      <c r="A140" s="285" t="s">
        <v>78</v>
      </c>
      <c r="B140" s="286"/>
      <c r="C140" s="286"/>
      <c r="D140" s="286"/>
      <c r="E140" s="286"/>
      <c r="F140" s="286"/>
      <c r="G140" s="286"/>
      <c r="H140" s="286"/>
      <c r="I140" s="286"/>
      <c r="J140" s="287"/>
    </row>
    <row r="141" spans="1:10" s="134" customFormat="1">
      <c r="A141" s="288"/>
      <c r="B141" s="289"/>
      <c r="C141" s="289"/>
      <c r="D141" s="289"/>
      <c r="E141" s="289"/>
      <c r="F141" s="289"/>
      <c r="G141" s="289"/>
      <c r="H141" s="289"/>
      <c r="I141" s="289"/>
      <c r="J141" s="290"/>
    </row>
    <row r="142" spans="1:10" s="134" customFormat="1" ht="15.75" thickBot="1">
      <c r="A142" s="288"/>
      <c r="B142" s="289"/>
      <c r="C142" s="289"/>
      <c r="D142" s="289"/>
      <c r="E142" s="289"/>
      <c r="F142" s="289"/>
      <c r="G142" s="289"/>
      <c r="H142" s="289"/>
      <c r="I142" s="289"/>
      <c r="J142" s="290"/>
    </row>
    <row r="143" spans="1:10" s="134" customFormat="1">
      <c r="A143" s="291"/>
      <c r="B143" s="291"/>
      <c r="C143" s="291"/>
      <c r="D143" s="291"/>
      <c r="E143" s="291"/>
      <c r="F143" s="291"/>
      <c r="G143" s="291"/>
      <c r="H143" s="291"/>
      <c r="I143" s="291"/>
      <c r="J143" s="291"/>
    </row>
    <row r="144" spans="1:10" s="134" customFormat="1" ht="16.5" thickBot="1">
      <c r="A144" s="284" t="s">
        <v>53</v>
      </c>
      <c r="B144" s="284"/>
      <c r="C144" s="284"/>
      <c r="D144" s="284"/>
      <c r="E144" s="284"/>
      <c r="F144" s="284"/>
      <c r="G144" s="284"/>
      <c r="H144" s="284"/>
      <c r="I144" s="284"/>
      <c r="J144" s="284"/>
    </row>
    <row r="145" spans="1:10" s="134" customFormat="1" ht="57" customHeight="1" thickBot="1">
      <c r="A145" s="302" t="s">
        <v>79</v>
      </c>
      <c r="B145" s="303"/>
      <c r="C145" s="303"/>
      <c r="D145" s="303"/>
      <c r="E145" s="303"/>
      <c r="F145" s="303"/>
      <c r="G145" s="303"/>
      <c r="H145" s="303"/>
      <c r="I145" s="303"/>
      <c r="J145" s="304"/>
    </row>
    <row r="146" spans="1:10" s="134" customFormat="1" ht="44.1" customHeight="1" thickBot="1">
      <c r="A146" s="295" t="s">
        <v>55</v>
      </c>
      <c r="B146" s="295"/>
      <c r="C146" s="295"/>
      <c r="D146" s="295"/>
      <c r="E146" s="295"/>
      <c r="F146" s="295"/>
      <c r="G146" s="295"/>
      <c r="H146" s="295"/>
      <c r="I146" s="295"/>
      <c r="J146" s="295"/>
    </row>
    <row r="147" spans="1:10" s="134" customFormat="1" ht="38.1" customHeight="1" thickBot="1">
      <c r="A147" s="285" t="s">
        <v>80</v>
      </c>
      <c r="B147" s="286"/>
      <c r="C147" s="286"/>
      <c r="D147" s="286"/>
      <c r="E147" s="286"/>
      <c r="F147" s="286"/>
      <c r="G147" s="286"/>
      <c r="H147" s="286"/>
      <c r="I147" s="286"/>
      <c r="J147" s="287"/>
    </row>
    <row r="148" spans="1:10" s="134" customFormat="1" ht="14.1" customHeight="1" thickBot="1">
      <c r="A148" s="296"/>
      <c r="B148" s="297"/>
      <c r="C148" s="297"/>
      <c r="D148" s="297"/>
      <c r="E148" s="297"/>
      <c r="F148" s="297"/>
      <c r="G148" s="297"/>
      <c r="H148" s="297"/>
      <c r="I148" s="297"/>
      <c r="J148" s="298"/>
    </row>
    <row r="149" spans="1:10" s="134" customFormat="1" ht="20.100000000000001" customHeight="1">
      <c r="A149" s="275" t="s">
        <v>81</v>
      </c>
      <c r="B149" s="275"/>
      <c r="C149" s="275"/>
      <c r="D149" s="275"/>
      <c r="E149" s="275"/>
      <c r="F149" s="275"/>
      <c r="G149" s="275"/>
      <c r="H149" s="275"/>
      <c r="I149" s="275"/>
      <c r="J149" s="275"/>
    </row>
    <row r="150" spans="1:10" s="134" customFormat="1" ht="14.45" customHeight="1" thickBot="1">
      <c r="A150" s="276"/>
      <c r="B150" s="276"/>
      <c r="C150" s="276"/>
      <c r="D150" s="276"/>
      <c r="E150" s="276"/>
      <c r="F150" s="276"/>
      <c r="G150" s="276"/>
      <c r="H150" s="276"/>
      <c r="I150" s="276"/>
      <c r="J150" s="276"/>
    </row>
    <row r="151" spans="1:10" s="134" customFormat="1" ht="14.45" customHeight="1" thickBot="1">
      <c r="A151" s="277" t="s">
        <v>43</v>
      </c>
      <c r="B151" s="277"/>
      <c r="C151" s="278" t="s">
        <v>82</v>
      </c>
      <c r="D151" s="265"/>
      <c r="E151" s="265"/>
      <c r="F151" s="265"/>
      <c r="G151" s="265"/>
      <c r="H151" s="265"/>
      <c r="I151" s="265"/>
      <c r="J151" s="266"/>
    </row>
    <row r="152" spans="1:10" s="134" customFormat="1" ht="14.45" customHeight="1" thickBot="1">
      <c r="A152" s="279"/>
      <c r="B152" s="279"/>
      <c r="C152" s="279"/>
      <c r="D152" s="279"/>
      <c r="E152" s="279"/>
      <c r="F152" s="279"/>
      <c r="G152" s="279"/>
      <c r="H152" s="279"/>
      <c r="I152" s="279"/>
      <c r="J152" s="279"/>
    </row>
    <row r="153" spans="1:10" s="134" customFormat="1" ht="14.45" customHeight="1" thickBot="1">
      <c r="A153" s="280" t="s">
        <v>45</v>
      </c>
      <c r="B153" s="280"/>
      <c r="C153" s="281"/>
      <c r="D153" s="149" t="s">
        <v>46</v>
      </c>
      <c r="E153"/>
      <c r="F153" s="282" t="s">
        <v>47</v>
      </c>
      <c r="G153" s="282"/>
      <c r="H153" s="283"/>
      <c r="I153" s="149" t="s">
        <v>68</v>
      </c>
      <c r="J153"/>
    </row>
    <row r="154" spans="1:10" s="134" customFormat="1" ht="14.45" customHeight="1">
      <c r="A154" s="279"/>
      <c r="B154" s="279"/>
      <c r="C154" s="279"/>
      <c r="D154" s="279"/>
      <c r="E154" s="279"/>
      <c r="F154" s="279"/>
      <c r="G154" s="279"/>
      <c r="H154" s="279"/>
      <c r="I154" s="279"/>
      <c r="J154" s="279"/>
    </row>
    <row r="155" spans="1:10" s="134" customFormat="1" ht="14.45" customHeight="1" thickBot="1">
      <c r="A155" s="284" t="s">
        <v>49</v>
      </c>
      <c r="B155" s="284"/>
      <c r="C155" s="284"/>
      <c r="D155" s="284"/>
      <c r="E155" s="284"/>
      <c r="F155" s="284"/>
      <c r="G155" s="284"/>
      <c r="H155" s="284"/>
      <c r="I155" s="284"/>
      <c r="J155" s="284"/>
    </row>
    <row r="156" spans="1:10" s="134" customFormat="1" ht="168" customHeight="1" thickBot="1">
      <c r="A156" s="306" t="s">
        <v>279</v>
      </c>
      <c r="B156" s="307"/>
      <c r="C156" s="307"/>
      <c r="D156" s="307"/>
      <c r="E156" s="307"/>
      <c r="F156" s="307"/>
      <c r="G156" s="307"/>
      <c r="H156" s="307"/>
      <c r="I156" s="307"/>
      <c r="J156" s="308"/>
    </row>
    <row r="157" spans="1:10" s="134" customFormat="1">
      <c r="A157" s="291"/>
      <c r="B157" s="291"/>
      <c r="C157" s="291"/>
      <c r="D157" s="291"/>
      <c r="E157" s="291"/>
      <c r="F157" s="291"/>
      <c r="G157" s="291"/>
      <c r="H157" s="291"/>
      <c r="I157" s="291"/>
      <c r="J157" s="291"/>
    </row>
    <row r="158" spans="1:10" s="134" customFormat="1" ht="16.5" thickBot="1">
      <c r="A158" s="284" t="s">
        <v>51</v>
      </c>
      <c r="B158" s="284"/>
      <c r="C158" s="284"/>
      <c r="D158" s="284"/>
      <c r="E158" s="284"/>
      <c r="F158" s="284"/>
      <c r="G158" s="284"/>
      <c r="H158" s="284"/>
      <c r="I158" s="284"/>
      <c r="J158" s="284"/>
    </row>
    <row r="159" spans="1:10" s="134" customFormat="1">
      <c r="A159" s="285" t="s">
        <v>280</v>
      </c>
      <c r="B159" s="286"/>
      <c r="C159" s="286"/>
      <c r="D159" s="286"/>
      <c r="E159" s="286"/>
      <c r="F159" s="286"/>
      <c r="G159" s="286"/>
      <c r="H159" s="286"/>
      <c r="I159" s="286"/>
      <c r="J159" s="287"/>
    </row>
    <row r="160" spans="1:10" s="134" customFormat="1" ht="15.75" thickBot="1">
      <c r="A160" s="288"/>
      <c r="B160" s="289"/>
      <c r="C160" s="289"/>
      <c r="D160" s="289"/>
      <c r="E160" s="289"/>
      <c r="F160" s="289"/>
      <c r="G160" s="289"/>
      <c r="H160" s="289"/>
      <c r="I160" s="289"/>
      <c r="J160" s="290"/>
    </row>
    <row r="161" spans="1:10" s="134" customFormat="1">
      <c r="A161" s="291"/>
      <c r="B161" s="291"/>
      <c r="C161" s="291"/>
      <c r="D161" s="291"/>
      <c r="E161" s="291"/>
      <c r="F161" s="291"/>
      <c r="G161" s="291"/>
      <c r="H161" s="291"/>
      <c r="I161" s="291"/>
      <c r="J161" s="291"/>
    </row>
    <row r="162" spans="1:10" s="134" customFormat="1" ht="16.5" thickBot="1">
      <c r="A162" s="284" t="s">
        <v>53</v>
      </c>
      <c r="B162" s="284"/>
      <c r="C162" s="284"/>
      <c r="D162" s="284"/>
      <c r="E162" s="284"/>
      <c r="F162" s="284"/>
      <c r="G162" s="284"/>
      <c r="H162" s="284"/>
      <c r="I162" s="284"/>
      <c r="J162" s="284"/>
    </row>
    <row r="163" spans="1:10" s="134" customFormat="1" ht="36.950000000000003" customHeight="1" thickBot="1">
      <c r="A163" s="292" t="s">
        <v>83</v>
      </c>
      <c r="B163" s="293"/>
      <c r="C163" s="293"/>
      <c r="D163" s="293"/>
      <c r="E163" s="293"/>
      <c r="F163" s="293"/>
      <c r="G163" s="293"/>
      <c r="H163" s="293"/>
      <c r="I163" s="293"/>
      <c r="J163" s="294"/>
    </row>
    <row r="164" spans="1:10" s="134" customFormat="1" ht="42.95" customHeight="1" thickBot="1">
      <c r="A164" s="295" t="s">
        <v>55</v>
      </c>
      <c r="B164" s="295"/>
      <c r="C164" s="295"/>
      <c r="D164" s="295"/>
      <c r="E164" s="295"/>
      <c r="F164" s="295"/>
      <c r="G164" s="295"/>
      <c r="H164" s="295"/>
      <c r="I164" s="295"/>
      <c r="J164" s="295"/>
    </row>
    <row r="165" spans="1:10" s="134" customFormat="1" ht="36.950000000000003" customHeight="1" thickBot="1">
      <c r="A165" s="285" t="s">
        <v>84</v>
      </c>
      <c r="B165" s="286"/>
      <c r="C165" s="286"/>
      <c r="D165" s="286"/>
      <c r="E165" s="286"/>
      <c r="F165" s="286"/>
      <c r="G165" s="286"/>
      <c r="H165" s="286"/>
      <c r="I165" s="286"/>
      <c r="J165" s="287"/>
    </row>
    <row r="166" spans="1:10" s="134" customFormat="1" ht="18.95" customHeight="1" thickBot="1">
      <c r="A166" s="296"/>
      <c r="B166" s="297"/>
      <c r="C166" s="297"/>
      <c r="D166" s="297"/>
      <c r="E166" s="297"/>
      <c r="F166" s="297"/>
      <c r="G166" s="297"/>
      <c r="H166" s="297"/>
      <c r="I166" s="297"/>
      <c r="J166" s="298"/>
    </row>
    <row r="167" spans="1:10" s="134" customFormat="1" ht="26.1" customHeight="1">
      <c r="A167" s="275" t="s">
        <v>85</v>
      </c>
      <c r="B167" s="275"/>
      <c r="C167" s="275"/>
      <c r="D167" s="275"/>
      <c r="E167" s="275"/>
      <c r="F167" s="275"/>
      <c r="G167" s="275"/>
      <c r="H167" s="275"/>
      <c r="I167" s="275"/>
      <c r="J167" s="275"/>
    </row>
    <row r="168" spans="1:10" s="134" customFormat="1" ht="14.45" customHeight="1" thickBot="1">
      <c r="A168" s="276"/>
      <c r="B168" s="276"/>
      <c r="C168" s="276"/>
      <c r="D168" s="276"/>
      <c r="E168" s="276"/>
      <c r="F168" s="276"/>
      <c r="G168" s="276"/>
      <c r="H168" s="276"/>
      <c r="I168" s="276"/>
      <c r="J168" s="276"/>
    </row>
    <row r="169" spans="1:10" s="134" customFormat="1" ht="14.45" customHeight="1" thickBot="1">
      <c r="A169" s="277" t="s">
        <v>43</v>
      </c>
      <c r="B169" s="277"/>
      <c r="C169" s="278" t="s">
        <v>86</v>
      </c>
      <c r="D169" s="265"/>
      <c r="E169" s="265"/>
      <c r="F169" s="265"/>
      <c r="G169" s="265"/>
      <c r="H169" s="265"/>
      <c r="I169" s="265"/>
      <c r="J169" s="266"/>
    </row>
    <row r="170" spans="1:10" s="134" customFormat="1" ht="14.45" customHeight="1" thickBot="1">
      <c r="A170" s="279"/>
      <c r="B170" s="279"/>
      <c r="C170" s="279"/>
      <c r="D170" s="279"/>
      <c r="E170" s="279"/>
      <c r="F170" s="279"/>
      <c r="G170" s="279"/>
      <c r="H170" s="279"/>
      <c r="I170" s="279"/>
      <c r="J170" s="279"/>
    </row>
    <row r="171" spans="1:10" s="134" customFormat="1" ht="14.45" customHeight="1" thickBot="1">
      <c r="A171" s="280" t="s">
        <v>45</v>
      </c>
      <c r="B171" s="280"/>
      <c r="C171" s="281"/>
      <c r="D171" s="149" t="s">
        <v>67</v>
      </c>
      <c r="E171"/>
      <c r="F171" s="282" t="s">
        <v>47</v>
      </c>
      <c r="G171" s="282"/>
      <c r="H171" s="283"/>
      <c r="I171" s="149" t="s">
        <v>60</v>
      </c>
      <c r="J171"/>
    </row>
    <row r="172" spans="1:10" s="134" customFormat="1" ht="14.45" customHeight="1">
      <c r="A172" s="279"/>
      <c r="B172" s="279"/>
      <c r="C172" s="279"/>
      <c r="D172" s="279"/>
      <c r="E172" s="279"/>
      <c r="F172" s="279"/>
      <c r="G172" s="279"/>
      <c r="H172" s="279"/>
      <c r="I172" s="279"/>
      <c r="J172" s="279"/>
    </row>
    <row r="173" spans="1:10" s="134" customFormat="1" ht="14.45" customHeight="1" thickBot="1">
      <c r="A173" s="284" t="s">
        <v>49</v>
      </c>
      <c r="B173" s="284"/>
      <c r="C173" s="284"/>
      <c r="D173" s="284"/>
      <c r="E173" s="284"/>
      <c r="F173" s="284"/>
      <c r="G173" s="284"/>
      <c r="H173" s="284"/>
      <c r="I173" s="284"/>
      <c r="J173" s="284"/>
    </row>
    <row r="174" spans="1:10" s="134" customFormat="1" ht="14.45" customHeight="1">
      <c r="A174" s="285" t="s">
        <v>87</v>
      </c>
      <c r="B174" s="286"/>
      <c r="C174" s="286"/>
      <c r="D174" s="286"/>
      <c r="E174" s="286"/>
      <c r="F174" s="286"/>
      <c r="G174" s="286"/>
      <c r="H174" s="286"/>
      <c r="I174" s="286"/>
      <c r="J174" s="287"/>
    </row>
    <row r="175" spans="1:10" s="134" customFormat="1" ht="14.45" customHeight="1">
      <c r="A175" s="288"/>
      <c r="B175" s="289"/>
      <c r="C175" s="289"/>
      <c r="D175" s="289"/>
      <c r="E175" s="289"/>
      <c r="F175" s="289"/>
      <c r="G175" s="289"/>
      <c r="H175" s="289"/>
      <c r="I175" s="289"/>
      <c r="J175" s="290"/>
    </row>
    <row r="176" spans="1:10" s="134" customFormat="1" ht="14.45" customHeight="1">
      <c r="A176" s="288"/>
      <c r="B176" s="289"/>
      <c r="C176" s="289"/>
      <c r="D176" s="289"/>
      <c r="E176" s="289"/>
      <c r="F176" s="289"/>
      <c r="G176" s="289"/>
      <c r="H176" s="289"/>
      <c r="I176" s="289"/>
      <c r="J176" s="290"/>
    </row>
    <row r="177" spans="1:10" s="134" customFormat="1" ht="15" customHeight="1">
      <c r="A177" s="288"/>
      <c r="B177" s="289"/>
      <c r="C177" s="289"/>
      <c r="D177" s="289"/>
      <c r="E177" s="289"/>
      <c r="F177" s="289"/>
      <c r="G177" s="289"/>
      <c r="H177" s="289"/>
      <c r="I177" s="289"/>
      <c r="J177" s="290"/>
    </row>
    <row r="178" spans="1:10" s="134" customFormat="1" ht="15.75" thickBot="1">
      <c r="A178" s="288"/>
      <c r="B178" s="289"/>
      <c r="C178" s="289"/>
      <c r="D178" s="289"/>
      <c r="E178" s="289"/>
      <c r="F178" s="289"/>
      <c r="G178" s="289"/>
      <c r="H178" s="289"/>
      <c r="I178" s="289"/>
      <c r="J178" s="290"/>
    </row>
    <row r="179" spans="1:10" s="134" customFormat="1">
      <c r="A179" s="291"/>
      <c r="B179" s="291"/>
      <c r="C179" s="291"/>
      <c r="D179" s="291"/>
      <c r="E179" s="291"/>
      <c r="F179" s="291"/>
      <c r="G179" s="291"/>
      <c r="H179" s="291"/>
      <c r="I179" s="291"/>
      <c r="J179" s="291"/>
    </row>
    <row r="180" spans="1:10" s="134" customFormat="1" ht="16.5" thickBot="1">
      <c r="A180" s="284" t="s">
        <v>51</v>
      </c>
      <c r="B180" s="284"/>
      <c r="C180" s="284"/>
      <c r="D180" s="284"/>
      <c r="E180" s="284"/>
      <c r="F180" s="284"/>
      <c r="G180" s="284"/>
      <c r="H180" s="284"/>
      <c r="I180" s="284"/>
      <c r="J180" s="284"/>
    </row>
    <row r="181" spans="1:10" s="134" customFormat="1">
      <c r="A181" s="285" t="s">
        <v>281</v>
      </c>
      <c r="B181" s="286"/>
      <c r="C181" s="286"/>
      <c r="D181" s="286"/>
      <c r="E181" s="286"/>
      <c r="F181" s="286"/>
      <c r="G181" s="286"/>
      <c r="H181" s="286"/>
      <c r="I181" s="286"/>
      <c r="J181" s="287"/>
    </row>
    <row r="182" spans="1:10" s="134" customFormat="1">
      <c r="A182" s="288"/>
      <c r="B182" s="289"/>
      <c r="C182" s="289"/>
      <c r="D182" s="289"/>
      <c r="E182" s="289"/>
      <c r="F182" s="289"/>
      <c r="G182" s="289"/>
      <c r="H182" s="289"/>
      <c r="I182" s="289"/>
      <c r="J182" s="290"/>
    </row>
    <row r="183" spans="1:10" s="134" customFormat="1">
      <c r="A183" s="288"/>
      <c r="B183" s="289"/>
      <c r="C183" s="289"/>
      <c r="D183" s="289"/>
      <c r="E183" s="289"/>
      <c r="F183" s="289"/>
      <c r="G183" s="289"/>
      <c r="H183" s="289"/>
      <c r="I183" s="289"/>
      <c r="J183" s="290"/>
    </row>
    <row r="184" spans="1:10" s="134" customFormat="1">
      <c r="A184" s="288"/>
      <c r="B184" s="289"/>
      <c r="C184" s="289"/>
      <c r="D184" s="289"/>
      <c r="E184" s="289"/>
      <c r="F184" s="289"/>
      <c r="G184" s="289"/>
      <c r="H184" s="289"/>
      <c r="I184" s="289"/>
      <c r="J184" s="290"/>
    </row>
    <row r="185" spans="1:10" s="134" customFormat="1" ht="29.1" customHeight="1" thickBot="1">
      <c r="A185" s="299"/>
      <c r="B185" s="300"/>
      <c r="C185" s="300"/>
      <c r="D185" s="300"/>
      <c r="E185" s="300"/>
      <c r="F185" s="300"/>
      <c r="G185" s="300"/>
      <c r="H185" s="300"/>
      <c r="I185" s="300"/>
      <c r="J185" s="301"/>
    </row>
    <row r="186" spans="1:10" s="134" customFormat="1">
      <c r="A186" s="291"/>
      <c r="B186" s="291"/>
      <c r="C186" s="291"/>
      <c r="D186" s="291"/>
      <c r="E186" s="291"/>
      <c r="F186" s="291"/>
      <c r="G186" s="291"/>
      <c r="H186" s="291"/>
      <c r="I186" s="291"/>
      <c r="J186" s="291"/>
    </row>
    <row r="187" spans="1:10" s="134" customFormat="1" ht="16.5" thickBot="1">
      <c r="A187" s="284" t="s">
        <v>53</v>
      </c>
      <c r="B187" s="284"/>
      <c r="C187" s="284"/>
      <c r="D187" s="284"/>
      <c r="E187" s="284"/>
      <c r="F187" s="284"/>
      <c r="G187" s="284"/>
      <c r="H187" s="284"/>
      <c r="I187" s="284"/>
      <c r="J187" s="284"/>
    </row>
    <row r="188" spans="1:10" s="134" customFormat="1" ht="15.75" thickBot="1">
      <c r="A188" s="292" t="s">
        <v>88</v>
      </c>
      <c r="B188" s="293"/>
      <c r="C188" s="293"/>
      <c r="D188" s="293"/>
      <c r="E188" s="293"/>
      <c r="F188" s="293"/>
      <c r="G188" s="293"/>
      <c r="H188" s="293"/>
      <c r="I188" s="293"/>
      <c r="J188" s="294"/>
    </row>
    <row r="189" spans="1:10" s="134" customFormat="1">
      <c r="A189" s="291"/>
      <c r="B189" s="291"/>
      <c r="C189" s="291"/>
      <c r="D189" s="291"/>
      <c r="E189" s="291"/>
      <c r="F189" s="291"/>
      <c r="G189" s="291"/>
      <c r="H189" s="291"/>
      <c r="I189" s="291"/>
      <c r="J189" s="291"/>
    </row>
    <row r="190" spans="1:10" s="134" customFormat="1" ht="48" customHeight="1" thickBot="1">
      <c r="A190" s="295" t="s">
        <v>55</v>
      </c>
      <c r="B190" s="295"/>
      <c r="C190" s="295"/>
      <c r="D190" s="295"/>
      <c r="E190" s="295"/>
      <c r="F190" s="295"/>
      <c r="G190" s="295"/>
      <c r="H190" s="295"/>
      <c r="I190" s="295"/>
      <c r="J190" s="295"/>
    </row>
    <row r="191" spans="1:10" s="134" customFormat="1" ht="30" customHeight="1" thickBot="1">
      <c r="A191" s="285" t="s">
        <v>89</v>
      </c>
      <c r="B191" s="286"/>
      <c r="C191" s="286"/>
      <c r="D191" s="286"/>
      <c r="E191" s="286"/>
      <c r="F191" s="286"/>
      <c r="G191" s="286"/>
      <c r="H191" s="286"/>
      <c r="I191" s="286"/>
      <c r="J191" s="287"/>
    </row>
    <row r="192" spans="1:10" ht="15" customHeight="1" thickBot="1">
      <c r="A192" s="296"/>
      <c r="B192" s="297"/>
      <c r="C192" s="297"/>
      <c r="D192" s="297"/>
      <c r="E192" s="297"/>
      <c r="F192" s="297"/>
      <c r="G192" s="297"/>
      <c r="H192" s="297"/>
      <c r="I192" s="297"/>
      <c r="J192" s="298"/>
    </row>
    <row r="193" spans="1:10" ht="18.95" customHeight="1">
      <c r="A193" s="275" t="s">
        <v>90</v>
      </c>
      <c r="B193" s="275"/>
      <c r="C193" s="275"/>
      <c r="D193" s="275"/>
      <c r="E193" s="275"/>
      <c r="F193" s="275"/>
      <c r="G193" s="275"/>
      <c r="H193" s="275"/>
      <c r="I193" s="275"/>
      <c r="J193" s="275"/>
    </row>
    <row r="194" spans="1:10" ht="15" customHeight="1" thickBot="1">
      <c r="A194" s="276"/>
      <c r="B194" s="276"/>
      <c r="C194" s="276"/>
      <c r="D194" s="276"/>
      <c r="E194" s="276"/>
      <c r="F194" s="276"/>
      <c r="G194" s="276"/>
      <c r="H194" s="276"/>
      <c r="I194" s="276"/>
      <c r="J194" s="276"/>
    </row>
    <row r="195" spans="1:10" ht="15" customHeight="1" thickBot="1">
      <c r="A195" s="277" t="s">
        <v>43</v>
      </c>
      <c r="B195" s="277"/>
      <c r="C195" s="278" t="s">
        <v>91</v>
      </c>
      <c r="D195" s="265"/>
      <c r="E195" s="265"/>
      <c r="F195" s="265"/>
      <c r="G195" s="265"/>
      <c r="H195" s="265"/>
      <c r="I195" s="265"/>
      <c r="J195" s="266"/>
    </row>
    <row r="196" spans="1:10" ht="15" customHeight="1" thickBot="1">
      <c r="A196" s="279"/>
      <c r="B196" s="279"/>
      <c r="C196" s="279"/>
      <c r="D196" s="279"/>
      <c r="E196" s="279"/>
      <c r="F196" s="279"/>
      <c r="G196" s="279"/>
      <c r="H196" s="279"/>
      <c r="I196" s="279"/>
      <c r="J196" s="279"/>
    </row>
    <row r="197" spans="1:10" ht="15" customHeight="1" thickBot="1">
      <c r="A197" s="280" t="s">
        <v>45</v>
      </c>
      <c r="B197" s="280"/>
      <c r="C197" s="281"/>
      <c r="D197" s="149" t="s">
        <v>67</v>
      </c>
      <c r="F197" s="282" t="s">
        <v>47</v>
      </c>
      <c r="G197" s="282"/>
      <c r="H197" s="283"/>
      <c r="I197" s="149" t="s">
        <v>68</v>
      </c>
    </row>
    <row r="198" spans="1:10" ht="15" customHeight="1">
      <c r="A198" s="279"/>
      <c r="B198" s="279"/>
      <c r="C198" s="279"/>
      <c r="D198" s="279"/>
      <c r="E198" s="279"/>
      <c r="F198" s="279"/>
      <c r="G198" s="279"/>
      <c r="H198" s="279"/>
      <c r="I198" s="279"/>
      <c r="J198" s="279"/>
    </row>
    <row r="199" spans="1:10" s="134" customFormat="1" ht="14.45" customHeight="1" thickBot="1">
      <c r="A199" s="284" t="s">
        <v>49</v>
      </c>
      <c r="B199" s="284"/>
      <c r="C199" s="284"/>
      <c r="D199" s="284"/>
      <c r="E199" s="284"/>
      <c r="F199" s="284"/>
      <c r="G199" s="284"/>
      <c r="H199" s="284"/>
      <c r="I199" s="284"/>
      <c r="J199" s="284"/>
    </row>
    <row r="200" spans="1:10" s="134" customFormat="1" ht="14.45" customHeight="1">
      <c r="A200" s="285" t="s">
        <v>290</v>
      </c>
      <c r="B200" s="286"/>
      <c r="C200" s="286"/>
      <c r="D200" s="286"/>
      <c r="E200" s="286"/>
      <c r="F200" s="286"/>
      <c r="G200" s="286"/>
      <c r="H200" s="286"/>
      <c r="I200" s="286"/>
      <c r="J200" s="287"/>
    </row>
    <row r="201" spans="1:10" s="134" customFormat="1" ht="14.45" customHeight="1">
      <c r="A201" s="288"/>
      <c r="B201" s="289"/>
      <c r="C201" s="289"/>
      <c r="D201" s="289"/>
      <c r="E201" s="289"/>
      <c r="F201" s="289"/>
      <c r="G201" s="289"/>
      <c r="H201" s="289"/>
      <c r="I201" s="289"/>
      <c r="J201" s="290"/>
    </row>
    <row r="202" spans="1:10" s="134" customFormat="1" ht="14.45" customHeight="1">
      <c r="A202" s="288"/>
      <c r="B202" s="289"/>
      <c r="C202" s="289"/>
      <c r="D202" s="289"/>
      <c r="E202" s="289"/>
      <c r="F202" s="289"/>
      <c r="G202" s="289"/>
      <c r="H202" s="289"/>
      <c r="I202" s="289"/>
      <c r="J202" s="290"/>
    </row>
    <row r="203" spans="1:10" s="134" customFormat="1" ht="15" customHeight="1">
      <c r="A203" s="288"/>
      <c r="B203" s="289"/>
      <c r="C203" s="289"/>
      <c r="D203" s="289"/>
      <c r="E203" s="289"/>
      <c r="F203" s="289"/>
      <c r="G203" s="289"/>
      <c r="H203" s="289"/>
      <c r="I203" s="289"/>
      <c r="J203" s="290"/>
    </row>
    <row r="204" spans="1:10" s="134" customFormat="1">
      <c r="A204" s="288"/>
      <c r="B204" s="289"/>
      <c r="C204" s="289"/>
      <c r="D204" s="289"/>
      <c r="E204" s="289"/>
      <c r="F204" s="289"/>
      <c r="G204" s="289"/>
      <c r="H204" s="289"/>
      <c r="I204" s="289"/>
      <c r="J204" s="290"/>
    </row>
    <row r="205" spans="1:10" s="134" customFormat="1" ht="35.1" customHeight="1" thickBot="1">
      <c r="A205" s="288"/>
      <c r="B205" s="289"/>
      <c r="C205" s="289"/>
      <c r="D205" s="289"/>
      <c r="E205" s="289"/>
      <c r="F205" s="289"/>
      <c r="G205" s="289"/>
      <c r="H205" s="289"/>
      <c r="I205" s="289"/>
      <c r="J205" s="290"/>
    </row>
    <row r="206" spans="1:10" s="134" customFormat="1">
      <c r="A206" s="291"/>
      <c r="B206" s="291"/>
      <c r="C206" s="291"/>
      <c r="D206" s="291"/>
      <c r="E206" s="291"/>
      <c r="F206" s="291"/>
      <c r="G206" s="291"/>
      <c r="H206" s="291"/>
      <c r="I206" s="291"/>
      <c r="J206" s="291"/>
    </row>
    <row r="207" spans="1:10" s="134" customFormat="1" ht="16.5" thickBot="1">
      <c r="A207" s="284" t="s">
        <v>51</v>
      </c>
      <c r="B207" s="284"/>
      <c r="C207" s="284"/>
      <c r="D207" s="284"/>
      <c r="E207" s="284"/>
      <c r="F207" s="284"/>
      <c r="G207" s="284"/>
      <c r="H207" s="284"/>
      <c r="I207" s="284"/>
      <c r="J207" s="284"/>
    </row>
    <row r="208" spans="1:10" s="134" customFormat="1">
      <c r="A208" s="285" t="s">
        <v>92</v>
      </c>
      <c r="B208" s="286"/>
      <c r="C208" s="286"/>
      <c r="D208" s="286"/>
      <c r="E208" s="286"/>
      <c r="F208" s="286"/>
      <c r="G208" s="286"/>
      <c r="H208" s="286"/>
      <c r="I208" s="286"/>
      <c r="J208" s="287"/>
    </row>
    <row r="209" spans="1:10" s="134" customFormat="1">
      <c r="A209" s="288"/>
      <c r="B209" s="289"/>
      <c r="C209" s="289"/>
      <c r="D209" s="289"/>
      <c r="E209" s="289"/>
      <c r="F209" s="289"/>
      <c r="G209" s="289"/>
      <c r="H209" s="289"/>
      <c r="I209" s="289"/>
      <c r="J209" s="290"/>
    </row>
    <row r="210" spans="1:10" s="134" customFormat="1" ht="15.75" thickBot="1">
      <c r="A210" s="288"/>
      <c r="B210" s="289"/>
      <c r="C210" s="289"/>
      <c r="D210" s="289"/>
      <c r="E210" s="289"/>
      <c r="F210" s="289"/>
      <c r="G210" s="289"/>
      <c r="H210" s="289"/>
      <c r="I210" s="289"/>
      <c r="J210" s="290"/>
    </row>
    <row r="211" spans="1:10" s="134" customFormat="1">
      <c r="A211" s="291"/>
      <c r="B211" s="291"/>
      <c r="C211" s="291"/>
      <c r="D211" s="291"/>
      <c r="E211" s="291"/>
      <c r="F211" s="291"/>
      <c r="G211" s="291"/>
      <c r="H211" s="291"/>
      <c r="I211" s="291"/>
      <c r="J211" s="291"/>
    </row>
    <row r="212" spans="1:10" s="134" customFormat="1" ht="16.5" thickBot="1">
      <c r="A212" s="284" t="s">
        <v>53</v>
      </c>
      <c r="B212" s="284"/>
      <c r="C212" s="284"/>
      <c r="D212" s="284"/>
      <c r="E212" s="284"/>
      <c r="F212" s="284"/>
      <c r="G212" s="284"/>
      <c r="H212" s="284"/>
      <c r="I212" s="284"/>
      <c r="J212" s="284"/>
    </row>
    <row r="213" spans="1:10" s="134" customFormat="1" ht="33" customHeight="1" thickBot="1">
      <c r="A213" s="292" t="s">
        <v>93</v>
      </c>
      <c r="B213" s="293"/>
      <c r="C213" s="293"/>
      <c r="D213" s="293"/>
      <c r="E213" s="293"/>
      <c r="F213" s="293"/>
      <c r="G213" s="293"/>
      <c r="H213" s="293"/>
      <c r="I213" s="293"/>
      <c r="J213" s="294"/>
    </row>
    <row r="214" spans="1:10" s="134" customFormat="1" ht="33" customHeight="1" thickBot="1">
      <c r="A214" s="295" t="s">
        <v>55</v>
      </c>
      <c r="B214" s="295"/>
      <c r="C214" s="295"/>
      <c r="D214" s="295"/>
      <c r="E214" s="295"/>
      <c r="F214" s="295"/>
      <c r="G214" s="295"/>
      <c r="H214" s="295"/>
      <c r="I214" s="295"/>
      <c r="J214" s="295"/>
    </row>
    <row r="215" spans="1:10" s="134" customFormat="1" ht="27.95" customHeight="1" thickBot="1">
      <c r="A215" s="285" t="s">
        <v>94</v>
      </c>
      <c r="B215" s="286"/>
      <c r="C215" s="286"/>
      <c r="D215" s="286"/>
      <c r="E215" s="286"/>
      <c r="F215" s="286"/>
      <c r="G215" s="286"/>
      <c r="H215" s="286"/>
      <c r="I215" s="286"/>
      <c r="J215" s="287"/>
    </row>
    <row r="216" spans="1:10" s="134" customFormat="1" ht="14.45" customHeight="1" thickBot="1">
      <c r="A216" s="296"/>
      <c r="B216" s="297"/>
      <c r="C216" s="297"/>
      <c r="D216" s="297"/>
      <c r="E216" s="297"/>
      <c r="F216" s="297"/>
      <c r="G216" s="297"/>
      <c r="H216" s="297"/>
      <c r="I216" s="297"/>
      <c r="J216" s="298"/>
    </row>
    <row r="217" spans="1:10" s="134" customFormat="1" ht="18" customHeight="1">
      <c r="A217" s="275" t="s">
        <v>95</v>
      </c>
      <c r="B217" s="275"/>
      <c r="C217" s="275"/>
      <c r="D217" s="275"/>
      <c r="E217" s="275"/>
      <c r="F217" s="275"/>
      <c r="G217" s="275"/>
      <c r="H217" s="275"/>
      <c r="I217" s="275"/>
      <c r="J217" s="275"/>
    </row>
    <row r="218" spans="1:10" s="134" customFormat="1" ht="14.45" customHeight="1" thickBot="1">
      <c r="A218" s="276"/>
      <c r="B218" s="276"/>
      <c r="C218" s="276"/>
      <c r="D218" s="276"/>
      <c r="E218" s="276"/>
      <c r="F218" s="276"/>
      <c r="G218" s="276"/>
      <c r="H218" s="276"/>
      <c r="I218" s="276"/>
      <c r="J218" s="276"/>
    </row>
    <row r="219" spans="1:10" s="134" customFormat="1" ht="14.45" customHeight="1" thickBot="1">
      <c r="A219" s="277" t="s">
        <v>43</v>
      </c>
      <c r="B219" s="277"/>
      <c r="C219" s="278" t="s">
        <v>96</v>
      </c>
      <c r="D219" s="265"/>
      <c r="E219" s="265"/>
      <c r="F219" s="265"/>
      <c r="G219" s="265"/>
      <c r="H219" s="265"/>
      <c r="I219" s="265"/>
      <c r="J219" s="266"/>
    </row>
    <row r="220" spans="1:10" s="134" customFormat="1" ht="14.45" customHeight="1" thickBot="1">
      <c r="A220" s="279"/>
      <c r="B220" s="279"/>
      <c r="C220" s="279"/>
      <c r="D220" s="279"/>
      <c r="E220" s="279"/>
      <c r="F220" s="279"/>
      <c r="G220" s="279"/>
      <c r="H220" s="279"/>
      <c r="I220" s="279"/>
      <c r="J220" s="279"/>
    </row>
    <row r="221" spans="1:10" s="134" customFormat="1" ht="14.45" customHeight="1" thickBot="1">
      <c r="A221" s="280" t="s">
        <v>45</v>
      </c>
      <c r="B221" s="280"/>
      <c r="C221" s="281"/>
      <c r="D221" s="149" t="s">
        <v>67</v>
      </c>
      <c r="E221"/>
      <c r="F221" s="282" t="s">
        <v>47</v>
      </c>
      <c r="G221" s="282"/>
      <c r="H221" s="283"/>
      <c r="I221" s="149" t="s">
        <v>97</v>
      </c>
      <c r="J221"/>
    </row>
    <row r="222" spans="1:10" s="134" customFormat="1" ht="14.45" customHeight="1">
      <c r="A222" s="279"/>
      <c r="B222" s="279"/>
      <c r="C222" s="279"/>
      <c r="D222" s="279"/>
      <c r="E222" s="279"/>
      <c r="F222" s="279"/>
      <c r="G222" s="279"/>
      <c r="H222" s="279"/>
      <c r="I222" s="279"/>
      <c r="J222" s="279"/>
    </row>
    <row r="223" spans="1:10" s="134" customFormat="1" ht="14.45" customHeight="1" thickBot="1">
      <c r="A223" s="284" t="s">
        <v>49</v>
      </c>
      <c r="B223" s="284"/>
      <c r="C223" s="284"/>
      <c r="D223" s="284"/>
      <c r="E223" s="284"/>
      <c r="F223" s="284"/>
      <c r="G223" s="284"/>
      <c r="H223" s="284"/>
      <c r="I223" s="284"/>
      <c r="J223" s="284"/>
    </row>
    <row r="224" spans="1:10" s="134" customFormat="1" ht="89.1" customHeight="1" thickBot="1">
      <c r="A224" s="285" t="s">
        <v>306</v>
      </c>
      <c r="B224" s="286"/>
      <c r="C224" s="286"/>
      <c r="D224" s="286"/>
      <c r="E224" s="286"/>
      <c r="F224" s="286"/>
      <c r="G224" s="286"/>
      <c r="H224" s="286"/>
      <c r="I224" s="286"/>
      <c r="J224" s="287"/>
    </row>
    <row r="225" spans="1:10" s="134" customFormat="1">
      <c r="A225" s="291"/>
      <c r="B225" s="291"/>
      <c r="C225" s="291"/>
      <c r="D225" s="291"/>
      <c r="E225" s="291"/>
      <c r="F225" s="291"/>
      <c r="G225" s="291"/>
      <c r="H225" s="291"/>
      <c r="I225" s="291"/>
      <c r="J225" s="291"/>
    </row>
    <row r="226" spans="1:10" s="134" customFormat="1" ht="16.5" thickBot="1">
      <c r="A226" s="284" t="s">
        <v>51</v>
      </c>
      <c r="B226" s="284"/>
      <c r="C226" s="284"/>
      <c r="D226" s="284"/>
      <c r="E226" s="284"/>
      <c r="F226" s="284"/>
      <c r="G226" s="284"/>
      <c r="H226" s="284"/>
      <c r="I226" s="284"/>
      <c r="J226" s="284"/>
    </row>
    <row r="227" spans="1:10" s="134" customFormat="1">
      <c r="A227" s="285" t="s">
        <v>291</v>
      </c>
      <c r="B227" s="286"/>
      <c r="C227" s="286"/>
      <c r="D227" s="286"/>
      <c r="E227" s="286"/>
      <c r="F227" s="286"/>
      <c r="G227" s="286"/>
      <c r="H227" s="286"/>
      <c r="I227" s="286"/>
      <c r="J227" s="287"/>
    </row>
    <row r="228" spans="1:10" s="134" customFormat="1">
      <c r="A228" s="288"/>
      <c r="B228" s="289"/>
      <c r="C228" s="289"/>
      <c r="D228" s="289"/>
      <c r="E228" s="289"/>
      <c r="F228" s="289"/>
      <c r="G228" s="289"/>
      <c r="H228" s="289"/>
      <c r="I228" s="289"/>
      <c r="J228" s="290"/>
    </row>
    <row r="229" spans="1:10" s="134" customFormat="1">
      <c r="A229" s="288"/>
      <c r="B229" s="289"/>
      <c r="C229" s="289"/>
      <c r="D229" s="289"/>
      <c r="E229" s="289"/>
      <c r="F229" s="289"/>
      <c r="G229" s="289"/>
      <c r="H229" s="289"/>
      <c r="I229" s="289"/>
      <c r="J229" s="290"/>
    </row>
    <row r="230" spans="1:10" s="134" customFormat="1" ht="18.95" customHeight="1" thickBot="1">
      <c r="A230" s="288"/>
      <c r="B230" s="289"/>
      <c r="C230" s="289"/>
      <c r="D230" s="289"/>
      <c r="E230" s="289"/>
      <c r="F230" s="289"/>
      <c r="G230" s="289"/>
      <c r="H230" s="289"/>
      <c r="I230" s="289"/>
      <c r="J230" s="290"/>
    </row>
    <row r="231" spans="1:10" s="134" customFormat="1" ht="15.75" hidden="1" thickBot="1">
      <c r="A231" s="299"/>
      <c r="B231" s="300"/>
      <c r="C231" s="300"/>
      <c r="D231" s="300"/>
      <c r="E231" s="300"/>
      <c r="F231" s="300"/>
      <c r="G231" s="300"/>
      <c r="H231" s="300"/>
      <c r="I231" s="300"/>
      <c r="J231" s="301"/>
    </row>
    <row r="232" spans="1:10" s="134" customFormat="1">
      <c r="A232" s="291"/>
      <c r="B232" s="291"/>
      <c r="C232" s="291"/>
      <c r="D232" s="291"/>
      <c r="E232" s="291"/>
      <c r="F232" s="291"/>
      <c r="G232" s="291"/>
      <c r="H232" s="291"/>
      <c r="I232" s="291"/>
      <c r="J232" s="291"/>
    </row>
    <row r="233" spans="1:10" s="134" customFormat="1" ht="16.5" thickBot="1">
      <c r="A233" s="284" t="s">
        <v>53</v>
      </c>
      <c r="B233" s="284"/>
      <c r="C233" s="284"/>
      <c r="D233" s="284"/>
      <c r="E233" s="284"/>
      <c r="F233" s="284"/>
      <c r="G233" s="284"/>
      <c r="H233" s="284"/>
      <c r="I233" s="284"/>
      <c r="J233" s="284"/>
    </row>
    <row r="234" spans="1:10" s="134" customFormat="1" ht="15.75" thickBot="1">
      <c r="A234" s="292" t="s">
        <v>282</v>
      </c>
      <c r="B234" s="293"/>
      <c r="C234" s="293"/>
      <c r="D234" s="293"/>
      <c r="E234" s="293"/>
      <c r="F234" s="293"/>
      <c r="G234" s="293"/>
      <c r="H234" s="293"/>
      <c r="I234" s="293"/>
      <c r="J234" s="294"/>
    </row>
    <row r="235" spans="1:10" s="134" customFormat="1">
      <c r="A235" s="291"/>
      <c r="B235" s="291"/>
      <c r="C235" s="291"/>
      <c r="D235" s="291"/>
      <c r="E235" s="291"/>
      <c r="F235" s="291"/>
      <c r="G235" s="291"/>
      <c r="H235" s="291"/>
      <c r="I235" s="291"/>
      <c r="J235" s="291"/>
    </row>
    <row r="236" spans="1:10" s="134" customFormat="1" ht="33" customHeight="1" thickBot="1">
      <c r="A236" s="295" t="s">
        <v>55</v>
      </c>
      <c r="B236" s="295"/>
      <c r="C236" s="295"/>
      <c r="D236" s="295"/>
      <c r="E236" s="295"/>
      <c r="F236" s="295"/>
      <c r="G236" s="295"/>
      <c r="H236" s="295"/>
      <c r="I236" s="295"/>
      <c r="J236" s="295"/>
    </row>
    <row r="237" spans="1:10" s="134" customFormat="1" ht="47.1" customHeight="1" thickBot="1">
      <c r="A237" s="285" t="s">
        <v>292</v>
      </c>
      <c r="B237" s="286"/>
      <c r="C237" s="286"/>
      <c r="D237" s="286"/>
      <c r="E237" s="286"/>
      <c r="F237" s="286"/>
      <c r="G237" s="286"/>
      <c r="H237" s="286"/>
      <c r="I237" s="286"/>
      <c r="J237" s="287"/>
    </row>
    <row r="238" spans="1:10" s="134" customFormat="1" ht="14.45" customHeight="1" thickBot="1">
      <c r="A238" s="296"/>
      <c r="B238" s="297"/>
      <c r="C238" s="297"/>
      <c r="D238" s="297"/>
      <c r="E238" s="297"/>
      <c r="F238" s="297"/>
      <c r="G238" s="297"/>
      <c r="H238" s="297"/>
      <c r="I238" s="297"/>
      <c r="J238" s="298"/>
    </row>
    <row r="239" spans="1:10" s="134" customFormat="1" ht="20.100000000000001" customHeight="1">
      <c r="A239" s="275" t="s">
        <v>98</v>
      </c>
      <c r="B239" s="275"/>
      <c r="C239" s="275"/>
      <c r="D239" s="275"/>
      <c r="E239" s="275"/>
      <c r="F239" s="275"/>
      <c r="G239" s="275"/>
      <c r="H239" s="275"/>
      <c r="I239" s="275"/>
      <c r="J239" s="275"/>
    </row>
    <row r="240" spans="1:10" s="134" customFormat="1" ht="14.45" customHeight="1" thickBot="1">
      <c r="A240" s="276"/>
      <c r="B240" s="276"/>
      <c r="C240" s="276"/>
      <c r="D240" s="276"/>
      <c r="E240" s="276"/>
      <c r="F240" s="276"/>
      <c r="G240" s="276"/>
      <c r="H240" s="276"/>
      <c r="I240" s="276"/>
      <c r="J240" s="276"/>
    </row>
    <row r="241" spans="1:10" s="134" customFormat="1" ht="14.45" customHeight="1" thickBot="1">
      <c r="A241" s="277" t="s">
        <v>43</v>
      </c>
      <c r="B241" s="277"/>
      <c r="C241" s="278" t="s">
        <v>99</v>
      </c>
      <c r="D241" s="265"/>
      <c r="E241" s="265"/>
      <c r="F241" s="265"/>
      <c r="G241" s="265"/>
      <c r="H241" s="265"/>
      <c r="I241" s="265"/>
      <c r="J241" s="266"/>
    </row>
    <row r="242" spans="1:10" s="134" customFormat="1" ht="14.45" customHeight="1" thickBot="1">
      <c r="A242" s="279"/>
      <c r="B242" s="279"/>
      <c r="C242" s="279"/>
      <c r="D242" s="279"/>
      <c r="E242" s="279"/>
      <c r="F242" s="279"/>
      <c r="G242" s="279"/>
      <c r="H242" s="279"/>
      <c r="I242" s="279"/>
      <c r="J242" s="279"/>
    </row>
    <row r="243" spans="1:10" s="134" customFormat="1" ht="14.45" customHeight="1" thickBot="1">
      <c r="A243" s="280" t="s">
        <v>45</v>
      </c>
      <c r="B243" s="280"/>
      <c r="C243" s="281"/>
      <c r="D243" s="149" t="s">
        <v>67</v>
      </c>
      <c r="E243"/>
      <c r="F243" s="282" t="s">
        <v>47</v>
      </c>
      <c r="G243" s="282"/>
      <c r="H243" s="283"/>
      <c r="I243" s="149" t="s">
        <v>46</v>
      </c>
      <c r="J243"/>
    </row>
    <row r="244" spans="1:10" s="134" customFormat="1" ht="14.45" customHeight="1">
      <c r="A244" s="279"/>
      <c r="B244" s="279"/>
      <c r="C244" s="279"/>
      <c r="D244" s="279"/>
      <c r="E244" s="279"/>
      <c r="F244" s="279"/>
      <c r="G244" s="279"/>
      <c r="H244" s="279"/>
      <c r="I244" s="279"/>
      <c r="J244" s="279"/>
    </row>
    <row r="245" spans="1:10" s="134" customFormat="1" ht="14.45" customHeight="1" thickBot="1">
      <c r="A245" s="284" t="s">
        <v>49</v>
      </c>
      <c r="B245" s="284"/>
      <c r="C245" s="284"/>
      <c r="D245" s="284"/>
      <c r="E245" s="284"/>
      <c r="F245" s="284"/>
      <c r="G245" s="284"/>
      <c r="H245" s="284"/>
      <c r="I245" s="284"/>
      <c r="J245" s="284"/>
    </row>
    <row r="246" spans="1:10" s="134" customFormat="1" ht="14.45" customHeight="1">
      <c r="A246" s="285" t="s">
        <v>308</v>
      </c>
      <c r="B246" s="286"/>
      <c r="C246" s="286"/>
      <c r="D246" s="286"/>
      <c r="E246" s="286"/>
      <c r="F246" s="286"/>
      <c r="G246" s="286"/>
      <c r="H246" s="286"/>
      <c r="I246" s="286"/>
      <c r="J246" s="287"/>
    </row>
    <row r="247" spans="1:10" s="134" customFormat="1" ht="8.1" customHeight="1">
      <c r="A247" s="288"/>
      <c r="B247" s="289"/>
      <c r="C247" s="289"/>
      <c r="D247" s="289"/>
      <c r="E247" s="289"/>
      <c r="F247" s="289"/>
      <c r="G247" s="289"/>
      <c r="H247" s="289"/>
      <c r="I247" s="289"/>
      <c r="J247" s="290"/>
    </row>
    <row r="248" spans="1:10" s="134" customFormat="1" ht="0.95" hidden="1" customHeight="1" thickBot="1">
      <c r="A248" s="288"/>
      <c r="B248" s="289"/>
      <c r="C248" s="289"/>
      <c r="D248" s="289"/>
      <c r="E248" s="289"/>
      <c r="F248" s="289"/>
      <c r="G248" s="289"/>
      <c r="H248" s="289"/>
      <c r="I248" s="289"/>
      <c r="J248" s="290"/>
    </row>
    <row r="249" spans="1:10" s="134" customFormat="1" ht="15.95" hidden="1" customHeight="1" thickBot="1">
      <c r="A249" s="288"/>
      <c r="B249" s="289"/>
      <c r="C249" s="289"/>
      <c r="D249" s="289"/>
      <c r="E249" s="289"/>
      <c r="F249" s="289"/>
      <c r="G249" s="289"/>
      <c r="H249" s="289"/>
      <c r="I249" s="289"/>
      <c r="J249" s="290"/>
    </row>
    <row r="250" spans="1:10" s="134" customFormat="1" ht="15.75" hidden="1" thickBot="1">
      <c r="A250" s="288"/>
      <c r="B250" s="289"/>
      <c r="C250" s="289"/>
      <c r="D250" s="289"/>
      <c r="E250" s="289"/>
      <c r="F250" s="289"/>
      <c r="G250" s="289"/>
      <c r="H250" s="289"/>
      <c r="I250" s="289"/>
      <c r="J250" s="290"/>
    </row>
    <row r="251" spans="1:10" s="134" customFormat="1" ht="15.75" hidden="1" thickBot="1">
      <c r="A251" s="288"/>
      <c r="B251" s="289"/>
      <c r="C251" s="289"/>
      <c r="D251" s="289"/>
      <c r="E251" s="289"/>
      <c r="F251" s="289"/>
      <c r="G251" s="289"/>
      <c r="H251" s="289"/>
      <c r="I251" s="289"/>
      <c r="J251" s="290"/>
    </row>
    <row r="252" spans="1:10" s="134" customFormat="1" ht="15.75" hidden="1" thickBot="1">
      <c r="A252" s="288"/>
      <c r="B252" s="289"/>
      <c r="C252" s="289"/>
      <c r="D252" s="289"/>
      <c r="E252" s="289"/>
      <c r="F252" s="289"/>
      <c r="G252" s="289"/>
      <c r="H252" s="289"/>
      <c r="I252" s="289"/>
      <c r="J252" s="290"/>
    </row>
    <row r="253" spans="1:10" s="134" customFormat="1" ht="15.75" hidden="1" thickBot="1">
      <c r="A253" s="288"/>
      <c r="B253" s="289"/>
      <c r="C253" s="289"/>
      <c r="D253" s="289"/>
      <c r="E253" s="289"/>
      <c r="F253" s="289"/>
      <c r="G253" s="289"/>
      <c r="H253" s="289"/>
      <c r="I253" s="289"/>
      <c r="J253" s="290"/>
    </row>
    <row r="254" spans="1:10" s="134" customFormat="1" ht="15.75" hidden="1" thickBot="1">
      <c r="A254" s="288"/>
      <c r="B254" s="289"/>
      <c r="C254" s="289"/>
      <c r="D254" s="289"/>
      <c r="E254" s="289"/>
      <c r="F254" s="289"/>
      <c r="G254" s="289"/>
      <c r="H254" s="289"/>
      <c r="I254" s="289"/>
      <c r="J254" s="290"/>
    </row>
    <row r="255" spans="1:10" s="134" customFormat="1" ht="12" customHeight="1" thickBot="1">
      <c r="A255" s="299"/>
      <c r="B255" s="300"/>
      <c r="C255" s="300"/>
      <c r="D255" s="300"/>
      <c r="E255" s="300"/>
      <c r="F255" s="300"/>
      <c r="G255" s="300"/>
      <c r="H255" s="300"/>
      <c r="I255" s="300"/>
      <c r="J255" s="301"/>
    </row>
    <row r="256" spans="1:10" s="134" customFormat="1">
      <c r="A256" s="291"/>
      <c r="B256" s="291"/>
      <c r="C256" s="291"/>
      <c r="D256" s="291"/>
      <c r="E256" s="291"/>
      <c r="F256" s="291"/>
      <c r="G256" s="291"/>
      <c r="H256" s="291"/>
      <c r="I256" s="291"/>
      <c r="J256" s="291"/>
    </row>
    <row r="257" spans="1:10" s="134" customFormat="1" ht="16.5" thickBot="1">
      <c r="A257" s="284" t="s">
        <v>51</v>
      </c>
      <c r="B257" s="284"/>
      <c r="C257" s="284"/>
      <c r="D257" s="284"/>
      <c r="E257" s="284"/>
      <c r="F257" s="284"/>
      <c r="G257" s="284"/>
      <c r="H257" s="284"/>
      <c r="I257" s="284"/>
      <c r="J257" s="284"/>
    </row>
    <row r="258" spans="1:10" s="134" customFormat="1">
      <c r="A258" s="285" t="s">
        <v>100</v>
      </c>
      <c r="B258" s="286"/>
      <c r="C258" s="286"/>
      <c r="D258" s="286"/>
      <c r="E258" s="286"/>
      <c r="F258" s="286"/>
      <c r="G258" s="286"/>
      <c r="H258" s="286"/>
      <c r="I258" s="286"/>
      <c r="J258" s="287"/>
    </row>
    <row r="259" spans="1:10" s="134" customFormat="1" ht="15.75" thickBot="1">
      <c r="A259" s="288"/>
      <c r="B259" s="289"/>
      <c r="C259" s="289"/>
      <c r="D259" s="289"/>
      <c r="E259" s="289"/>
      <c r="F259" s="289"/>
      <c r="G259" s="289"/>
      <c r="H259" s="289"/>
      <c r="I259" s="289"/>
      <c r="J259" s="290"/>
    </row>
    <row r="260" spans="1:10" s="134" customFormat="1">
      <c r="A260" s="291"/>
      <c r="B260" s="291"/>
      <c r="C260" s="291"/>
      <c r="D260" s="291"/>
      <c r="E260" s="291"/>
      <c r="F260" s="291"/>
      <c r="G260" s="291"/>
      <c r="H260" s="291"/>
      <c r="I260" s="291"/>
      <c r="J260" s="291"/>
    </row>
    <row r="261" spans="1:10" s="134" customFormat="1" ht="16.5" thickBot="1">
      <c r="A261" s="284" t="s">
        <v>53</v>
      </c>
      <c r="B261" s="284"/>
      <c r="C261" s="284"/>
      <c r="D261" s="284"/>
      <c r="E261" s="284"/>
      <c r="F261" s="284"/>
      <c r="G261" s="284"/>
      <c r="H261" s="284"/>
      <c r="I261" s="284"/>
      <c r="J261" s="284"/>
    </row>
    <row r="262" spans="1:10" s="134" customFormat="1" ht="15.75" thickBot="1">
      <c r="A262" s="292" t="s">
        <v>101</v>
      </c>
      <c r="B262" s="293"/>
      <c r="C262" s="293"/>
      <c r="D262" s="293"/>
      <c r="E262" s="293"/>
      <c r="F262" s="293"/>
      <c r="G262" s="293"/>
      <c r="H262" s="293"/>
      <c r="I262" s="293"/>
      <c r="J262" s="294"/>
    </row>
    <row r="263" spans="1:10" s="134" customFormat="1">
      <c r="A263" s="291"/>
      <c r="B263" s="291"/>
      <c r="C263" s="291"/>
      <c r="D263" s="291"/>
      <c r="E263" s="291"/>
      <c r="F263" s="291"/>
      <c r="G263" s="291"/>
      <c r="H263" s="291"/>
      <c r="I263" s="291"/>
      <c r="J263" s="291"/>
    </row>
    <row r="264" spans="1:10" s="134" customFormat="1" ht="36" customHeight="1" thickBot="1">
      <c r="A264" s="295" t="s">
        <v>55</v>
      </c>
      <c r="B264" s="295"/>
      <c r="C264" s="295"/>
      <c r="D264" s="295"/>
      <c r="E264" s="295"/>
      <c r="F264" s="295"/>
      <c r="G264" s="295"/>
      <c r="H264" s="295"/>
      <c r="I264" s="295"/>
      <c r="J264" s="295"/>
    </row>
    <row r="265" spans="1:10" s="134" customFormat="1" ht="15" customHeight="1">
      <c r="A265" s="285" t="s">
        <v>102</v>
      </c>
      <c r="B265" s="286"/>
      <c r="C265" s="286"/>
      <c r="D265" s="286"/>
      <c r="E265" s="286"/>
      <c r="F265" s="286"/>
      <c r="G265" s="286"/>
      <c r="H265" s="286"/>
      <c r="I265" s="286"/>
      <c r="J265" s="287"/>
    </row>
    <row r="266" spans="1:10" s="134" customFormat="1" ht="15" customHeight="1">
      <c r="A266" s="288"/>
      <c r="B266" s="305"/>
      <c r="C266" s="305"/>
      <c r="D266" s="305"/>
      <c r="E266" s="305"/>
      <c r="F266" s="305"/>
      <c r="G266" s="305"/>
      <c r="H266" s="305"/>
      <c r="I266" s="305"/>
      <c r="J266" s="290"/>
    </row>
    <row r="267" spans="1:10" s="134" customFormat="1" ht="15" customHeight="1" thickBot="1">
      <c r="A267" s="288"/>
      <c r="B267" s="289"/>
      <c r="C267" s="289"/>
      <c r="D267" s="289"/>
      <c r="E267" s="289"/>
      <c r="F267" s="289"/>
      <c r="G267" s="289"/>
      <c r="H267" s="289"/>
      <c r="I267" s="289"/>
      <c r="J267" s="290"/>
    </row>
    <row r="268" spans="1:10" s="134" customFormat="1" ht="14.45" customHeight="1" thickBot="1">
      <c r="A268" s="296"/>
      <c r="B268" s="297"/>
      <c r="C268" s="297"/>
      <c r="D268" s="297"/>
      <c r="E268" s="297"/>
      <c r="F268" s="297"/>
      <c r="G268" s="297"/>
      <c r="H268" s="297"/>
      <c r="I268" s="297"/>
      <c r="J268" s="298"/>
    </row>
    <row r="269" spans="1:10" s="134" customFormat="1" ht="20.100000000000001" customHeight="1">
      <c r="A269" s="275" t="s">
        <v>103</v>
      </c>
      <c r="B269" s="275"/>
      <c r="C269" s="275"/>
      <c r="D269" s="275"/>
      <c r="E269" s="275"/>
      <c r="F269" s="275"/>
      <c r="G269" s="275"/>
      <c r="H269" s="275"/>
      <c r="I269" s="275"/>
      <c r="J269" s="275"/>
    </row>
    <row r="270" spans="1:10" s="134" customFormat="1" ht="14.45" customHeight="1" thickBot="1">
      <c r="A270" s="276"/>
      <c r="B270" s="276"/>
      <c r="C270" s="276"/>
      <c r="D270" s="276"/>
      <c r="E270" s="276"/>
      <c r="F270" s="276"/>
      <c r="G270" s="276"/>
      <c r="H270" s="276"/>
      <c r="I270" s="276"/>
      <c r="J270" s="276"/>
    </row>
    <row r="271" spans="1:10" s="134" customFormat="1" ht="14.45" customHeight="1" thickBot="1">
      <c r="A271" s="277" t="s">
        <v>43</v>
      </c>
      <c r="B271" s="277"/>
      <c r="C271" s="278" t="s">
        <v>283</v>
      </c>
      <c r="D271" s="265"/>
      <c r="E271" s="265"/>
      <c r="F271" s="265"/>
      <c r="G271" s="265"/>
      <c r="H271" s="265"/>
      <c r="I271" s="265"/>
      <c r="J271" s="266"/>
    </row>
    <row r="272" spans="1:10" s="134" customFormat="1" ht="14.45" customHeight="1" thickBot="1">
      <c r="A272" s="279"/>
      <c r="B272" s="279"/>
      <c r="C272" s="279"/>
      <c r="D272" s="279"/>
      <c r="E272" s="279"/>
      <c r="F272" s="279"/>
      <c r="G272" s="279"/>
      <c r="H272" s="279"/>
      <c r="I272" s="279"/>
      <c r="J272" s="279"/>
    </row>
    <row r="273" spans="1:10" s="134" customFormat="1" ht="14.45" customHeight="1" thickBot="1">
      <c r="A273" s="280" t="s">
        <v>45</v>
      </c>
      <c r="B273" s="280"/>
      <c r="C273" s="281"/>
      <c r="D273" s="149" t="s">
        <v>46</v>
      </c>
      <c r="E273"/>
      <c r="F273" s="282" t="s">
        <v>47</v>
      </c>
      <c r="G273" s="282"/>
      <c r="H273" s="283"/>
      <c r="I273" s="149" t="s">
        <v>46</v>
      </c>
      <c r="J273"/>
    </row>
    <row r="274" spans="1:10" s="134" customFormat="1" ht="14.45" customHeight="1">
      <c r="A274" s="279"/>
      <c r="B274" s="279"/>
      <c r="C274" s="279"/>
      <c r="D274" s="279"/>
      <c r="E274" s="279"/>
      <c r="F274" s="279"/>
      <c r="G274" s="279"/>
      <c r="H274" s="279"/>
      <c r="I274" s="279"/>
      <c r="J274" s="279"/>
    </row>
    <row r="275" spans="1:10" s="134" customFormat="1" ht="14.45" customHeight="1" thickBot="1">
      <c r="A275" s="284" t="s">
        <v>49</v>
      </c>
      <c r="B275" s="284"/>
      <c r="C275" s="284"/>
      <c r="D275" s="284"/>
      <c r="E275" s="284"/>
      <c r="F275" s="284"/>
      <c r="G275" s="284"/>
      <c r="H275" s="284"/>
      <c r="I275" s="284"/>
      <c r="J275" s="284"/>
    </row>
    <row r="276" spans="1:10" s="134" customFormat="1" ht="14.45" customHeight="1">
      <c r="A276" s="285" t="s">
        <v>307</v>
      </c>
      <c r="B276" s="286"/>
      <c r="C276" s="286"/>
      <c r="D276" s="286"/>
      <c r="E276" s="286"/>
      <c r="F276" s="286"/>
      <c r="G276" s="286"/>
      <c r="H276" s="286"/>
      <c r="I276" s="286"/>
      <c r="J276" s="287"/>
    </row>
    <row r="277" spans="1:10" s="134" customFormat="1" ht="8.1" customHeight="1">
      <c r="A277" s="288"/>
      <c r="B277" s="289"/>
      <c r="C277" s="289"/>
      <c r="D277" s="289"/>
      <c r="E277" s="289"/>
      <c r="F277" s="289"/>
      <c r="G277" s="289"/>
      <c r="H277" s="289"/>
      <c r="I277" s="289"/>
      <c r="J277" s="290"/>
    </row>
    <row r="278" spans="1:10" s="134" customFormat="1" ht="0.95" hidden="1" customHeight="1">
      <c r="A278" s="288"/>
      <c r="B278" s="289"/>
      <c r="C278" s="289"/>
      <c r="D278" s="289"/>
      <c r="E278" s="289"/>
      <c r="F278" s="289"/>
      <c r="G278" s="289"/>
      <c r="H278" s="289"/>
      <c r="I278" s="289"/>
      <c r="J278" s="290"/>
    </row>
    <row r="279" spans="1:10" s="134" customFormat="1" ht="15.95" hidden="1" customHeight="1">
      <c r="A279" s="288"/>
      <c r="B279" s="289"/>
      <c r="C279" s="289"/>
      <c r="D279" s="289"/>
      <c r="E279" s="289"/>
      <c r="F279" s="289"/>
      <c r="G279" s="289"/>
      <c r="H279" s="289"/>
      <c r="I279" s="289"/>
      <c r="J279" s="290"/>
    </row>
    <row r="280" spans="1:10" s="134" customFormat="1" hidden="1">
      <c r="A280" s="288"/>
      <c r="B280" s="289"/>
      <c r="C280" s="289"/>
      <c r="D280" s="289"/>
      <c r="E280" s="289"/>
      <c r="F280" s="289"/>
      <c r="G280" s="289"/>
      <c r="H280" s="289"/>
      <c r="I280" s="289"/>
      <c r="J280" s="290"/>
    </row>
    <row r="281" spans="1:10" s="134" customFormat="1" hidden="1">
      <c r="A281" s="288"/>
      <c r="B281" s="289"/>
      <c r="C281" s="289"/>
      <c r="D281" s="289"/>
      <c r="E281" s="289"/>
      <c r="F281" s="289"/>
      <c r="G281" s="289"/>
      <c r="H281" s="289"/>
      <c r="I281" s="289"/>
      <c r="J281" s="290"/>
    </row>
    <row r="282" spans="1:10" s="134" customFormat="1" hidden="1">
      <c r="A282" s="288"/>
      <c r="B282" s="289"/>
      <c r="C282" s="289"/>
      <c r="D282" s="289"/>
      <c r="E282" s="289"/>
      <c r="F282" s="289"/>
      <c r="G282" s="289"/>
      <c r="H282" s="289"/>
      <c r="I282" s="289"/>
      <c r="J282" s="290"/>
    </row>
    <row r="283" spans="1:10" s="134" customFormat="1" hidden="1">
      <c r="A283" s="288"/>
      <c r="B283" s="289"/>
      <c r="C283" s="289"/>
      <c r="D283" s="289"/>
      <c r="E283" s="289"/>
      <c r="F283" s="289"/>
      <c r="G283" s="289"/>
      <c r="H283" s="289"/>
      <c r="I283" s="289"/>
      <c r="J283" s="290"/>
    </row>
    <row r="284" spans="1:10" s="134" customFormat="1" hidden="1">
      <c r="A284" s="288"/>
      <c r="B284" s="289"/>
      <c r="C284" s="289"/>
      <c r="D284" s="289"/>
      <c r="E284" s="289"/>
      <c r="F284" s="289"/>
      <c r="G284" s="289"/>
      <c r="H284" s="289"/>
      <c r="I284" s="289"/>
      <c r="J284" s="290"/>
    </row>
    <row r="285" spans="1:10" s="134" customFormat="1" ht="106.5" customHeight="1" thickBot="1">
      <c r="A285" s="299"/>
      <c r="B285" s="300"/>
      <c r="C285" s="300"/>
      <c r="D285" s="300"/>
      <c r="E285" s="300"/>
      <c r="F285" s="300"/>
      <c r="G285" s="300"/>
      <c r="H285" s="300"/>
      <c r="I285" s="300"/>
      <c r="J285" s="301"/>
    </row>
    <row r="286" spans="1:10" s="134" customFormat="1">
      <c r="A286" s="291"/>
      <c r="B286" s="291"/>
      <c r="C286" s="291"/>
      <c r="D286" s="291"/>
      <c r="E286" s="291"/>
      <c r="F286" s="291"/>
      <c r="G286" s="291"/>
      <c r="H286" s="291"/>
      <c r="I286" s="291"/>
      <c r="J286" s="291"/>
    </row>
    <row r="287" spans="1:10" s="134" customFormat="1" ht="16.5" thickBot="1">
      <c r="A287" s="284" t="s">
        <v>51</v>
      </c>
      <c r="B287" s="284"/>
      <c r="C287" s="284"/>
      <c r="D287" s="284"/>
      <c r="E287" s="284"/>
      <c r="F287" s="284"/>
      <c r="G287" s="284"/>
      <c r="H287" s="284"/>
      <c r="I287" s="284"/>
      <c r="J287" s="284"/>
    </row>
    <row r="288" spans="1:10" s="134" customFormat="1">
      <c r="A288" s="285" t="s">
        <v>284</v>
      </c>
      <c r="B288" s="286"/>
      <c r="C288" s="286"/>
      <c r="D288" s="286"/>
      <c r="E288" s="286"/>
      <c r="F288" s="286"/>
      <c r="G288" s="286"/>
      <c r="H288" s="286"/>
      <c r="I288" s="286"/>
      <c r="J288" s="287"/>
    </row>
    <row r="289" spans="1:10" s="134" customFormat="1" ht="62.1" customHeight="1" thickBot="1">
      <c r="A289" s="288"/>
      <c r="B289" s="289"/>
      <c r="C289" s="289"/>
      <c r="D289" s="289"/>
      <c r="E289" s="289"/>
      <c r="F289" s="289"/>
      <c r="G289" s="289"/>
      <c r="H289" s="289"/>
      <c r="I289" s="289"/>
      <c r="J289" s="290"/>
    </row>
    <row r="290" spans="1:10" s="134" customFormat="1">
      <c r="A290" s="291"/>
      <c r="B290" s="291"/>
      <c r="C290" s="291"/>
      <c r="D290" s="291"/>
      <c r="E290" s="291"/>
      <c r="F290" s="291"/>
      <c r="G290" s="291"/>
      <c r="H290" s="291"/>
      <c r="I290" s="291"/>
      <c r="J290" s="291"/>
    </row>
    <row r="291" spans="1:10" s="134" customFormat="1" ht="16.5" thickBot="1">
      <c r="A291" s="284" t="s">
        <v>53</v>
      </c>
      <c r="B291" s="284"/>
      <c r="C291" s="284"/>
      <c r="D291" s="284"/>
      <c r="E291" s="284"/>
      <c r="F291" s="284"/>
      <c r="G291" s="284"/>
      <c r="H291" s="284"/>
      <c r="I291" s="284"/>
      <c r="J291" s="284"/>
    </row>
    <row r="292" spans="1:10" s="134" customFormat="1" ht="32.1" customHeight="1" thickBot="1">
      <c r="A292" s="302" t="s">
        <v>104</v>
      </c>
      <c r="B292" s="303"/>
      <c r="C292" s="303"/>
      <c r="D292" s="303"/>
      <c r="E292" s="303"/>
      <c r="F292" s="303"/>
      <c r="G292" s="303"/>
      <c r="H292" s="303"/>
      <c r="I292" s="303"/>
      <c r="J292" s="304"/>
    </row>
    <row r="293" spans="1:10" s="134" customFormat="1">
      <c r="A293" s="291"/>
      <c r="B293" s="291"/>
      <c r="C293" s="291"/>
      <c r="D293" s="291"/>
      <c r="E293" s="291"/>
      <c r="F293" s="291"/>
      <c r="G293" s="291"/>
      <c r="H293" s="291"/>
      <c r="I293" s="291"/>
      <c r="J293" s="291"/>
    </row>
    <row r="294" spans="1:10" s="134" customFormat="1" ht="36" customHeight="1" thickBot="1">
      <c r="A294" s="295" t="s">
        <v>55</v>
      </c>
      <c r="B294" s="295"/>
      <c r="C294" s="295"/>
      <c r="D294" s="295"/>
      <c r="E294" s="295"/>
      <c r="F294" s="295"/>
      <c r="G294" s="295"/>
      <c r="H294" s="295"/>
      <c r="I294" s="295"/>
      <c r="J294" s="295"/>
    </row>
    <row r="295" spans="1:10" s="134" customFormat="1" ht="15" customHeight="1">
      <c r="A295" s="285" t="s">
        <v>105</v>
      </c>
      <c r="B295" s="286"/>
      <c r="C295" s="286"/>
      <c r="D295" s="286"/>
      <c r="E295" s="286"/>
      <c r="F295" s="286"/>
      <c r="G295" s="286"/>
      <c r="H295" s="286"/>
      <c r="I295" s="286"/>
      <c r="J295" s="287"/>
    </row>
    <row r="296" spans="1:10" s="134" customFormat="1" ht="38.1" customHeight="1" thickBot="1">
      <c r="A296" s="288"/>
      <c r="B296" s="289"/>
      <c r="C296" s="289"/>
      <c r="D296" s="289"/>
      <c r="E296" s="289"/>
      <c r="F296" s="289"/>
      <c r="G296" s="289"/>
      <c r="H296" s="289"/>
      <c r="I296" s="289"/>
      <c r="J296" s="290"/>
    </row>
    <row r="297" spans="1:10" s="134" customFormat="1" ht="14.45" customHeight="1" thickBot="1">
      <c r="A297" s="296"/>
      <c r="B297" s="297"/>
      <c r="C297" s="297"/>
      <c r="D297" s="297"/>
      <c r="E297" s="297"/>
      <c r="F297" s="297"/>
      <c r="G297" s="297"/>
      <c r="H297" s="297"/>
      <c r="I297" s="297"/>
      <c r="J297" s="298"/>
    </row>
    <row r="298" spans="1:10" s="134" customFormat="1" ht="20.100000000000001" customHeight="1">
      <c r="A298" s="275" t="s">
        <v>106</v>
      </c>
      <c r="B298" s="275"/>
      <c r="C298" s="275"/>
      <c r="D298" s="275"/>
      <c r="E298" s="275"/>
      <c r="F298" s="275"/>
      <c r="G298" s="275"/>
      <c r="H298" s="275"/>
      <c r="I298" s="275"/>
      <c r="J298" s="275"/>
    </row>
    <row r="299" spans="1:10" s="134" customFormat="1" ht="14.45" customHeight="1" thickBot="1">
      <c r="A299" s="276"/>
      <c r="B299" s="276"/>
      <c r="C299" s="276"/>
      <c r="D299" s="276"/>
      <c r="E299" s="276"/>
      <c r="F299" s="276"/>
      <c r="G299" s="276"/>
      <c r="H299" s="276"/>
      <c r="I299" s="276"/>
      <c r="J299" s="276"/>
    </row>
    <row r="300" spans="1:10" s="134" customFormat="1" ht="14.45" customHeight="1" thickBot="1">
      <c r="A300" s="277" t="s">
        <v>43</v>
      </c>
      <c r="B300" s="277"/>
      <c r="C300" s="278" t="s">
        <v>107</v>
      </c>
      <c r="D300" s="265"/>
      <c r="E300" s="265"/>
      <c r="F300" s="265"/>
      <c r="G300" s="265"/>
      <c r="H300" s="265"/>
      <c r="I300" s="265"/>
      <c r="J300" s="266"/>
    </row>
    <row r="301" spans="1:10" s="134" customFormat="1" ht="14.45" customHeight="1" thickBot="1">
      <c r="A301" s="279"/>
      <c r="B301" s="279"/>
      <c r="C301" s="279"/>
      <c r="D301" s="279"/>
      <c r="E301" s="279"/>
      <c r="F301" s="279"/>
      <c r="G301" s="279"/>
      <c r="H301" s="279"/>
      <c r="I301" s="279"/>
      <c r="J301" s="279"/>
    </row>
    <row r="302" spans="1:10" s="134" customFormat="1" ht="14.45" customHeight="1" thickBot="1">
      <c r="A302" s="280" t="s">
        <v>45</v>
      </c>
      <c r="B302" s="280"/>
      <c r="C302" s="281"/>
      <c r="D302" s="149" t="s">
        <v>46</v>
      </c>
      <c r="E302"/>
      <c r="F302" s="282" t="s">
        <v>47</v>
      </c>
      <c r="G302" s="282"/>
      <c r="H302" s="283"/>
      <c r="I302" s="149" t="s">
        <v>46</v>
      </c>
      <c r="J302"/>
    </row>
    <row r="303" spans="1:10" s="134" customFormat="1" ht="14.45" customHeight="1">
      <c r="A303" s="279"/>
      <c r="B303" s="279"/>
      <c r="C303" s="279"/>
      <c r="D303" s="279"/>
      <c r="E303" s="279"/>
      <c r="F303" s="279"/>
      <c r="G303" s="279"/>
      <c r="H303" s="279"/>
      <c r="I303" s="279"/>
      <c r="J303" s="279"/>
    </row>
    <row r="304" spans="1:10" s="134" customFormat="1" ht="14.45" customHeight="1" thickBot="1">
      <c r="A304" s="284" t="s">
        <v>49</v>
      </c>
      <c r="B304" s="284"/>
      <c r="C304" s="284"/>
      <c r="D304" s="284"/>
      <c r="E304" s="284"/>
      <c r="F304" s="284"/>
      <c r="G304" s="284"/>
      <c r="H304" s="284"/>
      <c r="I304" s="284"/>
      <c r="J304" s="284"/>
    </row>
    <row r="305" spans="1:10" s="134" customFormat="1" ht="50.1" customHeight="1">
      <c r="A305" s="285" t="s">
        <v>305</v>
      </c>
      <c r="B305" s="286"/>
      <c r="C305" s="286"/>
      <c r="D305" s="286"/>
      <c r="E305" s="286"/>
      <c r="F305" s="286"/>
      <c r="G305" s="286"/>
      <c r="H305" s="286"/>
      <c r="I305" s="286"/>
      <c r="J305" s="287"/>
    </row>
    <row r="306" spans="1:10" s="134" customFormat="1" ht="0.95" hidden="1" customHeight="1">
      <c r="A306" s="288"/>
      <c r="B306" s="289"/>
      <c r="C306" s="289"/>
      <c r="D306" s="289"/>
      <c r="E306" s="289"/>
      <c r="F306" s="289"/>
      <c r="G306" s="289"/>
      <c r="H306" s="289"/>
      <c r="I306" s="289"/>
      <c r="J306" s="290"/>
    </row>
    <row r="307" spans="1:10" s="134" customFormat="1" ht="15.95" hidden="1" customHeight="1">
      <c r="A307" s="288"/>
      <c r="B307" s="289"/>
      <c r="C307" s="289"/>
      <c r="D307" s="289"/>
      <c r="E307" s="289"/>
      <c r="F307" s="289"/>
      <c r="G307" s="289"/>
      <c r="H307" s="289"/>
      <c r="I307" s="289"/>
      <c r="J307" s="290"/>
    </row>
    <row r="308" spans="1:10" s="134" customFormat="1" hidden="1">
      <c r="A308" s="288"/>
      <c r="B308" s="289"/>
      <c r="C308" s="289"/>
      <c r="D308" s="289"/>
      <c r="E308" s="289"/>
      <c r="F308" s="289"/>
      <c r="G308" s="289"/>
      <c r="H308" s="289"/>
      <c r="I308" s="289"/>
      <c r="J308" s="290"/>
    </row>
    <row r="309" spans="1:10" s="134" customFormat="1" hidden="1">
      <c r="A309" s="288"/>
      <c r="B309" s="289"/>
      <c r="C309" s="289"/>
      <c r="D309" s="289"/>
      <c r="E309" s="289"/>
      <c r="F309" s="289"/>
      <c r="G309" s="289"/>
      <c r="H309" s="289"/>
      <c r="I309" s="289"/>
      <c r="J309" s="290"/>
    </row>
    <row r="310" spans="1:10" s="134" customFormat="1" hidden="1">
      <c r="A310" s="288"/>
      <c r="B310" s="289"/>
      <c r="C310" s="289"/>
      <c r="D310" s="289"/>
      <c r="E310" s="289"/>
      <c r="F310" s="289"/>
      <c r="G310" s="289"/>
      <c r="H310" s="289"/>
      <c r="I310" s="289"/>
      <c r="J310" s="290"/>
    </row>
    <row r="311" spans="1:10" s="134" customFormat="1" ht="15.95" customHeight="1" thickBot="1">
      <c r="A311" s="288"/>
      <c r="B311" s="289"/>
      <c r="C311" s="289"/>
      <c r="D311" s="289"/>
      <c r="E311" s="289"/>
      <c r="F311" s="289"/>
      <c r="G311" s="289"/>
      <c r="H311" s="289"/>
      <c r="I311" s="289"/>
      <c r="J311" s="290"/>
    </row>
    <row r="312" spans="1:10" s="134" customFormat="1">
      <c r="A312" s="291"/>
      <c r="B312" s="291"/>
      <c r="C312" s="291"/>
      <c r="D312" s="291"/>
      <c r="E312" s="291"/>
      <c r="F312" s="291"/>
      <c r="G312" s="291"/>
      <c r="H312" s="291"/>
      <c r="I312" s="291"/>
      <c r="J312" s="291"/>
    </row>
    <row r="313" spans="1:10" s="134" customFormat="1" ht="16.5" thickBot="1">
      <c r="A313" s="284" t="s">
        <v>51</v>
      </c>
      <c r="B313" s="284"/>
      <c r="C313" s="284"/>
      <c r="D313" s="284"/>
      <c r="E313" s="284"/>
      <c r="F313" s="284"/>
      <c r="G313" s="284"/>
      <c r="H313" s="284"/>
      <c r="I313" s="284"/>
      <c r="J313" s="284"/>
    </row>
    <row r="314" spans="1:10" s="134" customFormat="1" ht="15" customHeight="1">
      <c r="A314" s="285" t="s">
        <v>285</v>
      </c>
      <c r="B314" s="286"/>
      <c r="C314" s="286"/>
      <c r="D314" s="286"/>
      <c r="E314" s="286"/>
      <c r="F314" s="286"/>
      <c r="G314" s="286"/>
      <c r="H314" s="286"/>
      <c r="I314" s="286"/>
      <c r="J314" s="287"/>
    </row>
    <row r="315" spans="1:10" s="134" customFormat="1" ht="75.95" customHeight="1" thickBot="1">
      <c r="A315" s="288"/>
      <c r="B315" s="289"/>
      <c r="C315" s="289"/>
      <c r="D315" s="289"/>
      <c r="E315" s="289"/>
      <c r="F315" s="289"/>
      <c r="G315" s="289"/>
      <c r="H315" s="289"/>
      <c r="I315" s="289"/>
      <c r="J315" s="290"/>
    </row>
    <row r="316" spans="1:10" s="134" customFormat="1">
      <c r="A316" s="291"/>
      <c r="B316" s="291"/>
      <c r="C316" s="291"/>
      <c r="D316" s="291"/>
      <c r="E316" s="291"/>
      <c r="F316" s="291"/>
      <c r="G316" s="291"/>
      <c r="H316" s="291"/>
      <c r="I316" s="291"/>
      <c r="J316" s="291"/>
    </row>
    <row r="317" spans="1:10" s="134" customFormat="1" ht="16.5" thickBot="1">
      <c r="A317" s="284" t="s">
        <v>53</v>
      </c>
      <c r="B317" s="284"/>
      <c r="C317" s="284"/>
      <c r="D317" s="284"/>
      <c r="E317" s="284"/>
      <c r="F317" s="284"/>
      <c r="G317" s="284"/>
      <c r="H317" s="284"/>
      <c r="I317" s="284"/>
      <c r="J317" s="284"/>
    </row>
    <row r="318" spans="1:10" s="134" customFormat="1" ht="32.1" customHeight="1" thickBot="1">
      <c r="A318" s="292" t="s">
        <v>108</v>
      </c>
      <c r="B318" s="293"/>
      <c r="C318" s="293"/>
      <c r="D318" s="293"/>
      <c r="E318" s="293"/>
      <c r="F318" s="293"/>
      <c r="G318" s="293"/>
      <c r="H318" s="293"/>
      <c r="I318" s="293"/>
      <c r="J318" s="294"/>
    </row>
    <row r="319" spans="1:10" s="134" customFormat="1">
      <c r="A319" s="291"/>
      <c r="B319" s="291"/>
      <c r="C319" s="291"/>
      <c r="D319" s="291"/>
      <c r="E319" s="291"/>
      <c r="F319" s="291"/>
      <c r="G319" s="291"/>
      <c r="H319" s="291"/>
      <c r="I319" s="291"/>
      <c r="J319" s="291"/>
    </row>
    <row r="320" spans="1:10" s="134" customFormat="1" ht="36" customHeight="1" thickBot="1">
      <c r="A320" s="295" t="s">
        <v>55</v>
      </c>
      <c r="B320" s="295"/>
      <c r="C320" s="295"/>
      <c r="D320" s="295"/>
      <c r="E320" s="295"/>
      <c r="F320" s="295"/>
      <c r="G320" s="295"/>
      <c r="H320" s="295"/>
      <c r="I320" s="295"/>
      <c r="J320" s="295"/>
    </row>
    <row r="321" spans="1:10" s="134" customFormat="1" ht="26.1" customHeight="1" thickBot="1">
      <c r="A321" s="285" t="s">
        <v>293</v>
      </c>
      <c r="B321" s="286"/>
      <c r="C321" s="286"/>
      <c r="D321" s="286"/>
      <c r="E321" s="286"/>
      <c r="F321" s="286"/>
      <c r="G321" s="286"/>
      <c r="H321" s="286"/>
      <c r="I321" s="286"/>
      <c r="J321" s="287"/>
    </row>
    <row r="322" spans="1:10" s="134" customFormat="1" ht="14.45" customHeight="1" thickBot="1">
      <c r="A322" s="296"/>
      <c r="B322" s="297"/>
      <c r="C322" s="297"/>
      <c r="D322" s="297"/>
      <c r="E322" s="297"/>
      <c r="F322" s="297"/>
      <c r="G322" s="297"/>
      <c r="H322" s="297"/>
      <c r="I322" s="297"/>
      <c r="J322" s="298"/>
    </row>
    <row r="323" spans="1:10" ht="18.75">
      <c r="A323" s="275" t="s">
        <v>109</v>
      </c>
      <c r="B323" s="275"/>
      <c r="C323" s="275"/>
      <c r="D323" s="275"/>
      <c r="E323" s="275"/>
      <c r="F323" s="275"/>
      <c r="G323" s="275"/>
      <c r="H323" s="275"/>
      <c r="I323" s="275"/>
      <c r="J323" s="275"/>
    </row>
    <row r="324" spans="1:10" ht="15.75" thickBot="1">
      <c r="A324" s="276"/>
      <c r="B324" s="276"/>
      <c r="C324" s="276"/>
      <c r="D324" s="276"/>
      <c r="E324" s="276"/>
      <c r="F324" s="276"/>
      <c r="G324" s="276"/>
      <c r="H324" s="276"/>
      <c r="I324" s="276"/>
      <c r="J324" s="276"/>
    </row>
    <row r="325" spans="1:10" ht="16.5" thickBot="1">
      <c r="A325" s="277" t="s">
        <v>43</v>
      </c>
      <c r="B325" s="277"/>
      <c r="C325" s="278" t="s">
        <v>110</v>
      </c>
      <c r="D325" s="265"/>
      <c r="E325" s="265"/>
      <c r="F325" s="265"/>
      <c r="G325" s="265"/>
      <c r="H325" s="265"/>
      <c r="I325" s="265"/>
      <c r="J325" s="266"/>
    </row>
    <row r="326" spans="1:10" ht="15.75" thickBot="1">
      <c r="A326" s="279"/>
      <c r="B326" s="279"/>
      <c r="C326" s="279"/>
      <c r="D326" s="279"/>
      <c r="E326" s="279"/>
      <c r="F326" s="279"/>
      <c r="G326" s="279"/>
      <c r="H326" s="279"/>
      <c r="I326" s="279"/>
      <c r="J326" s="279"/>
    </row>
    <row r="327" spans="1:10" ht="15.75" thickBot="1">
      <c r="A327" s="280" t="s">
        <v>45</v>
      </c>
      <c r="B327" s="280"/>
      <c r="C327" s="281"/>
      <c r="D327" s="149" t="s">
        <v>48</v>
      </c>
      <c r="F327" s="282" t="s">
        <v>47</v>
      </c>
      <c r="G327" s="282"/>
      <c r="H327" s="283"/>
      <c r="I327" s="149" t="s">
        <v>48</v>
      </c>
    </row>
    <row r="328" spans="1:10">
      <c r="A328" s="279"/>
      <c r="B328" s="279"/>
      <c r="C328" s="279"/>
      <c r="D328" s="279"/>
      <c r="E328" s="279"/>
      <c r="F328" s="279"/>
      <c r="G328" s="279"/>
      <c r="H328" s="279"/>
      <c r="I328" s="279"/>
      <c r="J328" s="279"/>
    </row>
    <row r="329" spans="1:10" ht="16.5" thickBot="1">
      <c r="A329" s="284" t="s">
        <v>49</v>
      </c>
      <c r="B329" s="284"/>
      <c r="C329" s="284"/>
      <c r="D329" s="284"/>
      <c r="E329" s="284"/>
      <c r="F329" s="284"/>
      <c r="G329" s="284"/>
      <c r="H329" s="284"/>
      <c r="I329" s="284"/>
      <c r="J329" s="284"/>
    </row>
    <row r="330" spans="1:10" ht="15" customHeight="1">
      <c r="A330" s="285" t="s">
        <v>298</v>
      </c>
      <c r="B330" s="286"/>
      <c r="C330" s="286"/>
      <c r="D330" s="286"/>
      <c r="E330" s="286"/>
      <c r="F330" s="286"/>
      <c r="G330" s="286"/>
      <c r="H330" s="286"/>
      <c r="I330" s="286"/>
      <c r="J330" s="287"/>
    </row>
    <row r="331" spans="1:10">
      <c r="A331" s="288"/>
      <c r="B331" s="305"/>
      <c r="C331" s="305"/>
      <c r="D331" s="305"/>
      <c r="E331" s="305"/>
      <c r="F331" s="305"/>
      <c r="G331" s="305"/>
      <c r="H331" s="305"/>
      <c r="I331" s="305"/>
      <c r="J331" s="290"/>
    </row>
    <row r="332" spans="1:10">
      <c r="A332" s="288"/>
      <c r="B332" s="305"/>
      <c r="C332" s="305"/>
      <c r="D332" s="305"/>
      <c r="E332" s="305"/>
      <c r="F332" s="305"/>
      <c r="G332" s="305"/>
      <c r="H332" s="305"/>
      <c r="I332" s="305"/>
      <c r="J332" s="290"/>
    </row>
    <row r="333" spans="1:10">
      <c r="A333" s="288"/>
      <c r="B333" s="305"/>
      <c r="C333" s="305"/>
      <c r="D333" s="305"/>
      <c r="E333" s="305"/>
      <c r="F333" s="305"/>
      <c r="G333" s="305"/>
      <c r="H333" s="305"/>
      <c r="I333" s="305"/>
      <c r="J333" s="290"/>
    </row>
    <row r="334" spans="1:10">
      <c r="A334" s="288"/>
      <c r="B334" s="305"/>
      <c r="C334" s="305"/>
      <c r="D334" s="305"/>
      <c r="E334" s="305"/>
      <c r="F334" s="305"/>
      <c r="G334" s="305"/>
      <c r="H334" s="305"/>
      <c r="I334" s="305"/>
      <c r="J334" s="290"/>
    </row>
    <row r="335" spans="1:10">
      <c r="A335" s="288"/>
      <c r="B335" s="305"/>
      <c r="C335" s="305"/>
      <c r="D335" s="305"/>
      <c r="E335" s="305"/>
      <c r="F335" s="305"/>
      <c r="G335" s="305"/>
      <c r="H335" s="305"/>
      <c r="I335" s="305"/>
      <c r="J335" s="290"/>
    </row>
    <row r="336" spans="1:10" ht="35.1" customHeight="1" thickBot="1">
      <c r="A336" s="299"/>
      <c r="B336" s="300"/>
      <c r="C336" s="300"/>
      <c r="D336" s="300"/>
      <c r="E336" s="300"/>
      <c r="F336" s="300"/>
      <c r="G336" s="300"/>
      <c r="H336" s="300"/>
      <c r="I336" s="300"/>
      <c r="J336" s="301"/>
    </row>
    <row r="337" spans="1:10">
      <c r="A337" s="291"/>
      <c r="B337" s="291"/>
      <c r="C337" s="291"/>
      <c r="D337" s="291"/>
      <c r="E337" s="291"/>
      <c r="F337" s="291"/>
      <c r="G337" s="291"/>
      <c r="H337" s="291"/>
      <c r="I337" s="291"/>
      <c r="J337" s="291"/>
    </row>
    <row r="338" spans="1:10" ht="16.5" thickBot="1">
      <c r="A338" s="284" t="s">
        <v>51</v>
      </c>
      <c r="B338" s="284"/>
      <c r="C338" s="284"/>
      <c r="D338" s="284"/>
      <c r="E338" s="284"/>
      <c r="F338" s="284"/>
      <c r="G338" s="284"/>
      <c r="H338" s="284"/>
      <c r="I338" s="284"/>
      <c r="J338" s="284"/>
    </row>
    <row r="339" spans="1:10" ht="15" customHeight="1">
      <c r="A339" s="285" t="s">
        <v>286</v>
      </c>
      <c r="B339" s="286"/>
      <c r="C339" s="286"/>
      <c r="D339" s="286"/>
      <c r="E339" s="286"/>
      <c r="F339" s="286"/>
      <c r="G339" s="286"/>
      <c r="H339" s="286"/>
      <c r="I339" s="286"/>
      <c r="J339" s="287"/>
    </row>
    <row r="340" spans="1:10" ht="51" customHeight="1" thickBot="1">
      <c r="A340" s="299"/>
      <c r="B340" s="300"/>
      <c r="C340" s="300"/>
      <c r="D340" s="300"/>
      <c r="E340" s="300"/>
      <c r="F340" s="300"/>
      <c r="G340" s="300"/>
      <c r="H340" s="300"/>
      <c r="I340" s="300"/>
      <c r="J340" s="301"/>
    </row>
    <row r="341" spans="1:10">
      <c r="A341" s="291"/>
      <c r="B341" s="291"/>
      <c r="C341" s="291"/>
      <c r="D341" s="291"/>
      <c r="E341" s="291"/>
      <c r="F341" s="291"/>
      <c r="G341" s="291"/>
      <c r="H341" s="291"/>
      <c r="I341" s="291"/>
      <c r="J341" s="291"/>
    </row>
    <row r="342" spans="1:10" ht="16.5" thickBot="1">
      <c r="A342" s="284" t="s">
        <v>53</v>
      </c>
      <c r="B342" s="284"/>
      <c r="C342" s="284"/>
      <c r="D342" s="284"/>
      <c r="E342" s="284"/>
      <c r="F342" s="284"/>
      <c r="G342" s="284"/>
      <c r="H342" s="284"/>
      <c r="I342" s="284"/>
      <c r="J342" s="284"/>
    </row>
    <row r="343" spans="1:10" ht="15.95" customHeight="1" thickBot="1">
      <c r="A343" s="292" t="s">
        <v>111</v>
      </c>
      <c r="B343" s="293"/>
      <c r="C343" s="293"/>
      <c r="D343" s="293"/>
      <c r="E343" s="293"/>
      <c r="F343" s="293"/>
      <c r="G343" s="293"/>
      <c r="H343" s="293"/>
      <c r="I343" s="293"/>
      <c r="J343" s="294"/>
    </row>
    <row r="344" spans="1:10">
      <c r="A344" s="291"/>
      <c r="B344" s="291"/>
      <c r="C344" s="291"/>
      <c r="D344" s="291"/>
      <c r="E344" s="291"/>
      <c r="F344" s="291"/>
      <c r="G344" s="291"/>
      <c r="H344" s="291"/>
      <c r="I344" s="291"/>
      <c r="J344" s="291"/>
    </row>
    <row r="345" spans="1:10" ht="30.95" customHeight="1" thickBot="1">
      <c r="A345" s="295" t="s">
        <v>55</v>
      </c>
      <c r="B345" s="295"/>
      <c r="C345" s="295"/>
      <c r="D345" s="295"/>
      <c r="E345" s="295"/>
      <c r="F345" s="295"/>
      <c r="G345" s="295"/>
      <c r="H345" s="295"/>
      <c r="I345" s="295"/>
      <c r="J345" s="295"/>
    </row>
    <row r="346" spans="1:10" ht="33.950000000000003" customHeight="1" thickBot="1">
      <c r="A346" s="285" t="s">
        <v>112</v>
      </c>
      <c r="B346" s="286"/>
      <c r="C346" s="286"/>
      <c r="D346" s="286"/>
      <c r="E346" s="286"/>
      <c r="F346" s="286"/>
      <c r="G346" s="286"/>
      <c r="H346" s="286"/>
      <c r="I346" s="286"/>
      <c r="J346" s="287"/>
    </row>
    <row r="347" spans="1:10" ht="15.75" thickBot="1">
      <c r="A347" s="296"/>
      <c r="B347" s="297"/>
      <c r="C347" s="297"/>
      <c r="D347" s="297"/>
      <c r="E347" s="297"/>
      <c r="F347" s="297"/>
      <c r="G347" s="297"/>
      <c r="H347" s="297"/>
      <c r="I347" s="297"/>
      <c r="J347" s="298"/>
    </row>
    <row r="348" spans="1:10" ht="18.75">
      <c r="A348" s="275" t="s">
        <v>113</v>
      </c>
      <c r="B348" s="275"/>
      <c r="C348" s="275"/>
      <c r="D348" s="275"/>
      <c r="E348" s="275"/>
      <c r="F348" s="275"/>
      <c r="G348" s="275"/>
      <c r="H348" s="275"/>
      <c r="I348" s="275"/>
      <c r="J348" s="275"/>
    </row>
    <row r="349" spans="1:10" ht="15.75" thickBot="1">
      <c r="A349" s="276"/>
      <c r="B349" s="276"/>
      <c r="C349" s="276"/>
      <c r="D349" s="276"/>
      <c r="E349" s="276"/>
      <c r="F349" s="276"/>
      <c r="G349" s="276"/>
      <c r="H349" s="276"/>
      <c r="I349" s="276"/>
      <c r="J349" s="276"/>
    </row>
    <row r="350" spans="1:10" ht="16.5" thickBot="1">
      <c r="A350" s="277" t="s">
        <v>43</v>
      </c>
      <c r="B350" s="277"/>
      <c r="C350" s="278" t="s">
        <v>294</v>
      </c>
      <c r="D350" s="265"/>
      <c r="E350" s="265"/>
      <c r="F350" s="265"/>
      <c r="G350" s="265"/>
      <c r="H350" s="265"/>
      <c r="I350" s="265"/>
      <c r="J350" s="266"/>
    </row>
    <row r="351" spans="1:10" ht="15.75" thickBot="1">
      <c r="A351" s="279"/>
      <c r="B351" s="279"/>
      <c r="C351" s="279"/>
      <c r="D351" s="279"/>
      <c r="E351" s="279"/>
      <c r="F351" s="279"/>
      <c r="G351" s="279"/>
      <c r="H351" s="279"/>
      <c r="I351" s="279"/>
      <c r="J351" s="279"/>
    </row>
    <row r="352" spans="1:10" ht="15.75" thickBot="1">
      <c r="A352" s="280" t="s">
        <v>45</v>
      </c>
      <c r="B352" s="280"/>
      <c r="C352" s="281"/>
      <c r="D352" s="149" t="s">
        <v>67</v>
      </c>
      <c r="F352" s="282" t="s">
        <v>47</v>
      </c>
      <c r="G352" s="282"/>
      <c r="H352" s="283"/>
      <c r="I352" s="149" t="s">
        <v>68</v>
      </c>
    </row>
    <row r="353" spans="1:10">
      <c r="A353" s="279"/>
      <c r="B353" s="279"/>
      <c r="C353" s="279"/>
      <c r="D353" s="279"/>
      <c r="E353" s="279"/>
      <c r="F353" s="279"/>
      <c r="G353" s="279"/>
      <c r="H353" s="279"/>
      <c r="I353" s="279"/>
      <c r="J353" s="279"/>
    </row>
    <row r="354" spans="1:10" ht="16.5" thickBot="1">
      <c r="A354" s="284" t="s">
        <v>49</v>
      </c>
      <c r="B354" s="284"/>
      <c r="C354" s="284"/>
      <c r="D354" s="284"/>
      <c r="E354" s="284"/>
      <c r="F354" s="284"/>
      <c r="G354" s="284"/>
      <c r="H354" s="284"/>
      <c r="I354" s="284"/>
      <c r="J354" s="284"/>
    </row>
    <row r="355" spans="1:10">
      <c r="A355" s="285" t="s">
        <v>288</v>
      </c>
      <c r="B355" s="286"/>
      <c r="C355" s="286"/>
      <c r="D355" s="286"/>
      <c r="E355" s="286"/>
      <c r="F355" s="286"/>
      <c r="G355" s="286"/>
      <c r="H355" s="286"/>
      <c r="I355" s="286"/>
      <c r="J355" s="287"/>
    </row>
    <row r="356" spans="1:10">
      <c r="A356" s="288"/>
      <c r="B356" s="289"/>
      <c r="C356" s="289"/>
      <c r="D356" s="289"/>
      <c r="E356" s="289"/>
      <c r="F356" s="289"/>
      <c r="G356" s="289"/>
      <c r="H356" s="289"/>
      <c r="I356" s="289"/>
      <c r="J356" s="290"/>
    </row>
    <row r="357" spans="1:10">
      <c r="A357" s="288"/>
      <c r="B357" s="289"/>
      <c r="C357" s="289"/>
      <c r="D357" s="289"/>
      <c r="E357" s="289"/>
      <c r="F357" s="289"/>
      <c r="G357" s="289"/>
      <c r="H357" s="289"/>
      <c r="I357" s="289"/>
      <c r="J357" s="290"/>
    </row>
    <row r="358" spans="1:10">
      <c r="A358" s="288"/>
      <c r="B358" s="289"/>
      <c r="C358" s="289"/>
      <c r="D358" s="289"/>
      <c r="E358" s="289"/>
      <c r="F358" s="289"/>
      <c r="G358" s="289"/>
      <c r="H358" s="289"/>
      <c r="I358" s="289"/>
      <c r="J358" s="290"/>
    </row>
    <row r="359" spans="1:10">
      <c r="A359" s="288"/>
      <c r="B359" s="289"/>
      <c r="C359" s="289"/>
      <c r="D359" s="289"/>
      <c r="E359" s="289"/>
      <c r="F359" s="289"/>
      <c r="G359" s="289"/>
      <c r="H359" s="289"/>
      <c r="I359" s="289"/>
      <c r="J359" s="290"/>
    </row>
    <row r="360" spans="1:10">
      <c r="A360" s="288"/>
      <c r="B360" s="289"/>
      <c r="C360" s="289"/>
      <c r="D360" s="289"/>
      <c r="E360" s="289"/>
      <c r="F360" s="289"/>
      <c r="G360" s="289"/>
      <c r="H360" s="289"/>
      <c r="I360" s="289"/>
      <c r="J360" s="290"/>
    </row>
    <row r="361" spans="1:10" ht="39.950000000000003" customHeight="1" thickBot="1">
      <c r="A361" s="288"/>
      <c r="B361" s="289"/>
      <c r="C361" s="289"/>
      <c r="D361" s="289"/>
      <c r="E361" s="289"/>
      <c r="F361" s="289"/>
      <c r="G361" s="289"/>
      <c r="H361" s="289"/>
      <c r="I361" s="289"/>
      <c r="J361" s="290"/>
    </row>
    <row r="362" spans="1:10">
      <c r="A362" s="291"/>
      <c r="B362" s="291"/>
      <c r="C362" s="291"/>
      <c r="D362" s="291"/>
      <c r="E362" s="291"/>
      <c r="F362" s="291"/>
      <c r="G362" s="291"/>
      <c r="H362" s="291"/>
      <c r="I362" s="291"/>
      <c r="J362" s="291"/>
    </row>
    <row r="363" spans="1:10" ht="16.5" thickBot="1">
      <c r="A363" s="284" t="s">
        <v>51</v>
      </c>
      <c r="B363" s="284"/>
      <c r="C363" s="284"/>
      <c r="D363" s="284"/>
      <c r="E363" s="284"/>
      <c r="F363" s="284"/>
      <c r="G363" s="284"/>
      <c r="H363" s="284"/>
      <c r="I363" s="284"/>
      <c r="J363" s="284"/>
    </row>
    <row r="364" spans="1:10">
      <c r="A364" s="285" t="s">
        <v>289</v>
      </c>
      <c r="B364" s="286"/>
      <c r="C364" s="286"/>
      <c r="D364" s="286"/>
      <c r="E364" s="286"/>
      <c r="F364" s="286"/>
      <c r="G364" s="286"/>
      <c r="H364" s="286"/>
      <c r="I364" s="286"/>
      <c r="J364" s="287"/>
    </row>
    <row r="365" spans="1:10" ht="48.95" customHeight="1" thickBot="1">
      <c r="A365" s="288"/>
      <c r="B365" s="289"/>
      <c r="C365" s="289"/>
      <c r="D365" s="289"/>
      <c r="E365" s="289"/>
      <c r="F365" s="289"/>
      <c r="G365" s="289"/>
      <c r="H365" s="289"/>
      <c r="I365" s="289"/>
      <c r="J365" s="290"/>
    </row>
    <row r="366" spans="1:10">
      <c r="A366" s="291"/>
      <c r="B366" s="291"/>
      <c r="C366" s="291"/>
      <c r="D366" s="291"/>
      <c r="E366" s="291"/>
      <c r="F366" s="291"/>
      <c r="G366" s="291"/>
      <c r="H366" s="291"/>
      <c r="I366" s="291"/>
      <c r="J366" s="291"/>
    </row>
    <row r="367" spans="1:10" ht="16.5" thickBot="1">
      <c r="A367" s="284" t="s">
        <v>53</v>
      </c>
      <c r="B367" s="284"/>
      <c r="C367" s="284"/>
      <c r="D367" s="284"/>
      <c r="E367" s="284"/>
      <c r="F367" s="284"/>
      <c r="G367" s="284"/>
      <c r="H367" s="284"/>
      <c r="I367" s="284"/>
      <c r="J367" s="284"/>
    </row>
    <row r="368" spans="1:10" ht="15.75" thickBot="1">
      <c r="A368" s="292" t="s">
        <v>287</v>
      </c>
      <c r="B368" s="293"/>
      <c r="C368" s="293"/>
      <c r="D368" s="293"/>
      <c r="E368" s="293"/>
      <c r="F368" s="293"/>
      <c r="G368" s="293"/>
      <c r="H368" s="293"/>
      <c r="I368" s="293"/>
      <c r="J368" s="294"/>
    </row>
    <row r="369" spans="1:10">
      <c r="A369" s="291"/>
      <c r="B369" s="291"/>
      <c r="C369" s="291"/>
      <c r="D369" s="291"/>
      <c r="E369" s="291"/>
      <c r="F369" s="291"/>
      <c r="G369" s="291"/>
      <c r="H369" s="291"/>
      <c r="I369" s="291"/>
      <c r="J369" s="291"/>
    </row>
    <row r="370" spans="1:10" ht="33.950000000000003" customHeight="1" thickBot="1">
      <c r="A370" s="295" t="s">
        <v>55</v>
      </c>
      <c r="B370" s="295"/>
      <c r="C370" s="295"/>
      <c r="D370" s="295"/>
      <c r="E370" s="295"/>
      <c r="F370" s="295"/>
      <c r="G370" s="295"/>
      <c r="H370" s="295"/>
      <c r="I370" s="295"/>
      <c r="J370" s="295"/>
    </row>
    <row r="371" spans="1:10" ht="38.1" customHeight="1" thickBot="1">
      <c r="A371" s="285" t="s">
        <v>114</v>
      </c>
      <c r="B371" s="286"/>
      <c r="C371" s="286"/>
      <c r="D371" s="286"/>
      <c r="E371" s="286"/>
      <c r="F371" s="286"/>
      <c r="G371" s="286"/>
      <c r="H371" s="286"/>
      <c r="I371" s="286"/>
      <c r="J371" s="287"/>
    </row>
    <row r="372" spans="1:10" ht="15.75" thickBot="1">
      <c r="A372" s="296"/>
      <c r="B372" s="297"/>
      <c r="C372" s="297"/>
      <c r="D372" s="297"/>
      <c r="E372" s="297"/>
      <c r="F372" s="297"/>
      <c r="G372" s="297"/>
      <c r="H372" s="297"/>
      <c r="I372" s="297"/>
      <c r="J372" s="298"/>
    </row>
  </sheetData>
  <mergeCells count="275">
    <mergeCell ref="A328:J328"/>
    <mergeCell ref="A329:J329"/>
    <mergeCell ref="A346:J346"/>
    <mergeCell ref="A347:J347"/>
    <mergeCell ref="A330:J336"/>
    <mergeCell ref="A337:J337"/>
    <mergeCell ref="A338:J338"/>
    <mergeCell ref="A339:J340"/>
    <mergeCell ref="A341:J341"/>
    <mergeCell ref="A342:J342"/>
    <mergeCell ref="A343:J343"/>
    <mergeCell ref="A344:J344"/>
    <mergeCell ref="A345:J345"/>
    <mergeCell ref="A1:J1"/>
    <mergeCell ref="A2:J2"/>
    <mergeCell ref="A3:B3"/>
    <mergeCell ref="C3:J3"/>
    <mergeCell ref="A4:J4"/>
    <mergeCell ref="A5:C5"/>
    <mergeCell ref="F5:H5"/>
    <mergeCell ref="A25:J25"/>
    <mergeCell ref="A26:J26"/>
    <mergeCell ref="A30:J30"/>
    <mergeCell ref="A31:J31"/>
    <mergeCell ref="A32:J32"/>
    <mergeCell ref="A33:B33"/>
    <mergeCell ref="C33:J33"/>
    <mergeCell ref="A34:J34"/>
    <mergeCell ref="A27:J27"/>
    <mergeCell ref="A28:J28"/>
    <mergeCell ref="A6:J6"/>
    <mergeCell ref="A7:J7"/>
    <mergeCell ref="A8:J17"/>
    <mergeCell ref="A18:J18"/>
    <mergeCell ref="A19:J19"/>
    <mergeCell ref="A20:J24"/>
    <mergeCell ref="A48:J48"/>
    <mergeCell ref="A49:J53"/>
    <mergeCell ref="A54:J54"/>
    <mergeCell ref="A55:J55"/>
    <mergeCell ref="A56:J56"/>
    <mergeCell ref="A35:C35"/>
    <mergeCell ref="F35:H35"/>
    <mergeCell ref="A36:J36"/>
    <mergeCell ref="A37:J37"/>
    <mergeCell ref="A38:J46"/>
    <mergeCell ref="A47:J47"/>
    <mergeCell ref="A63:J63"/>
    <mergeCell ref="A64:C64"/>
    <mergeCell ref="F64:H64"/>
    <mergeCell ref="A65:J65"/>
    <mergeCell ref="A66:J66"/>
    <mergeCell ref="A67:J76"/>
    <mergeCell ref="A57:J57"/>
    <mergeCell ref="A59:J59"/>
    <mergeCell ref="A60:J60"/>
    <mergeCell ref="A61:J61"/>
    <mergeCell ref="A62:B62"/>
    <mergeCell ref="C62:J62"/>
    <mergeCell ref="A87:J87"/>
    <mergeCell ref="A88:J88"/>
    <mergeCell ref="A89:J89"/>
    <mergeCell ref="A90:J90"/>
    <mergeCell ref="A91:J91"/>
    <mergeCell ref="A92:J92"/>
    <mergeCell ref="A77:J77"/>
    <mergeCell ref="A78:J78"/>
    <mergeCell ref="A79:J83"/>
    <mergeCell ref="A84:J84"/>
    <mergeCell ref="A85:J85"/>
    <mergeCell ref="A86:J86"/>
    <mergeCell ref="A97:J97"/>
    <mergeCell ref="A98:J107"/>
    <mergeCell ref="A108:J108"/>
    <mergeCell ref="A109:J109"/>
    <mergeCell ref="A110:J113"/>
    <mergeCell ref="A114:J114"/>
    <mergeCell ref="A121:J121"/>
    <mergeCell ref="A119:J119"/>
    <mergeCell ref="A93:B93"/>
    <mergeCell ref="C93:J93"/>
    <mergeCell ref="A94:J94"/>
    <mergeCell ref="A95:C95"/>
    <mergeCell ref="F95:H95"/>
    <mergeCell ref="A96:J96"/>
    <mergeCell ref="A127:J127"/>
    <mergeCell ref="A139:J139"/>
    <mergeCell ref="A138:J138"/>
    <mergeCell ref="A140:J142"/>
    <mergeCell ref="A143:J143"/>
    <mergeCell ref="A122:J122"/>
    <mergeCell ref="A115:J115"/>
    <mergeCell ref="A116:J116"/>
    <mergeCell ref="A117:J117"/>
    <mergeCell ref="A118:J118"/>
    <mergeCell ref="A120:J120"/>
    <mergeCell ref="A149:J149"/>
    <mergeCell ref="A150:J150"/>
    <mergeCell ref="A151:B151"/>
    <mergeCell ref="C151:J151"/>
    <mergeCell ref="A152:J152"/>
    <mergeCell ref="A144:J144"/>
    <mergeCell ref="A145:J145"/>
    <mergeCell ref="A146:J146"/>
    <mergeCell ref="A147:J147"/>
    <mergeCell ref="A148:J148"/>
    <mergeCell ref="A158:J158"/>
    <mergeCell ref="A159:J160"/>
    <mergeCell ref="A161:J161"/>
    <mergeCell ref="A162:J162"/>
    <mergeCell ref="A163:J163"/>
    <mergeCell ref="A153:C153"/>
    <mergeCell ref="F153:H153"/>
    <mergeCell ref="A154:J154"/>
    <mergeCell ref="A155:J155"/>
    <mergeCell ref="A156:J156"/>
    <mergeCell ref="A157:J157"/>
    <mergeCell ref="A170:J170"/>
    <mergeCell ref="A171:C171"/>
    <mergeCell ref="F171:H171"/>
    <mergeCell ref="A172:J172"/>
    <mergeCell ref="A173:J173"/>
    <mergeCell ref="A174:J178"/>
    <mergeCell ref="A164:J164"/>
    <mergeCell ref="A165:J165"/>
    <mergeCell ref="A166:J166"/>
    <mergeCell ref="A167:J167"/>
    <mergeCell ref="A168:J168"/>
    <mergeCell ref="A169:B169"/>
    <mergeCell ref="C169:J169"/>
    <mergeCell ref="A189:J189"/>
    <mergeCell ref="A190:J190"/>
    <mergeCell ref="A192:J192"/>
    <mergeCell ref="A193:J193"/>
    <mergeCell ref="A194:J194"/>
    <mergeCell ref="A191:J191"/>
    <mergeCell ref="A179:J179"/>
    <mergeCell ref="A180:J180"/>
    <mergeCell ref="A181:J185"/>
    <mergeCell ref="A186:J186"/>
    <mergeCell ref="A187:J187"/>
    <mergeCell ref="A188:J188"/>
    <mergeCell ref="A199:J199"/>
    <mergeCell ref="A200:J205"/>
    <mergeCell ref="A206:J206"/>
    <mergeCell ref="A207:J207"/>
    <mergeCell ref="A208:J210"/>
    <mergeCell ref="A211:J211"/>
    <mergeCell ref="A215:J215"/>
    <mergeCell ref="A195:B195"/>
    <mergeCell ref="C195:J195"/>
    <mergeCell ref="A196:J196"/>
    <mergeCell ref="A197:C197"/>
    <mergeCell ref="F197:H197"/>
    <mergeCell ref="A198:J198"/>
    <mergeCell ref="A217:J217"/>
    <mergeCell ref="A218:J218"/>
    <mergeCell ref="A219:B219"/>
    <mergeCell ref="C219:J219"/>
    <mergeCell ref="A220:J220"/>
    <mergeCell ref="A221:C221"/>
    <mergeCell ref="F221:H221"/>
    <mergeCell ref="A212:J212"/>
    <mergeCell ref="A213:J213"/>
    <mergeCell ref="A214:J214"/>
    <mergeCell ref="A216:J216"/>
    <mergeCell ref="A232:J232"/>
    <mergeCell ref="A233:J233"/>
    <mergeCell ref="A234:J234"/>
    <mergeCell ref="A235:J235"/>
    <mergeCell ref="A236:J236"/>
    <mergeCell ref="A237:J237"/>
    <mergeCell ref="A222:J222"/>
    <mergeCell ref="A223:J223"/>
    <mergeCell ref="A224:J224"/>
    <mergeCell ref="A225:J225"/>
    <mergeCell ref="A226:J226"/>
    <mergeCell ref="A227:J231"/>
    <mergeCell ref="A263:J263"/>
    <mergeCell ref="A243:C243"/>
    <mergeCell ref="F243:H243"/>
    <mergeCell ref="A244:J244"/>
    <mergeCell ref="A245:J245"/>
    <mergeCell ref="A246:J255"/>
    <mergeCell ref="A256:J256"/>
    <mergeCell ref="A238:J238"/>
    <mergeCell ref="A239:J239"/>
    <mergeCell ref="A240:J240"/>
    <mergeCell ref="A241:B241"/>
    <mergeCell ref="C241:J241"/>
    <mergeCell ref="A242:J242"/>
    <mergeCell ref="A265:J267"/>
    <mergeCell ref="A269:J269"/>
    <mergeCell ref="A270:J270"/>
    <mergeCell ref="A271:B271"/>
    <mergeCell ref="C271:J271"/>
    <mergeCell ref="A272:J272"/>
    <mergeCell ref="A273:C273"/>
    <mergeCell ref="F273:H273"/>
    <mergeCell ref="A29:J29"/>
    <mergeCell ref="A58:J58"/>
    <mergeCell ref="A264:J264"/>
    <mergeCell ref="A268:J268"/>
    <mergeCell ref="A123:B123"/>
    <mergeCell ref="C123:J123"/>
    <mergeCell ref="A124:J124"/>
    <mergeCell ref="A125:C125"/>
    <mergeCell ref="F125:H125"/>
    <mergeCell ref="A126:J126"/>
    <mergeCell ref="A128:J137"/>
    <mergeCell ref="A257:J257"/>
    <mergeCell ref="A258:J259"/>
    <mergeCell ref="A260:J260"/>
    <mergeCell ref="A261:J261"/>
    <mergeCell ref="A262:J262"/>
    <mergeCell ref="A274:J274"/>
    <mergeCell ref="A275:J275"/>
    <mergeCell ref="A276:J285"/>
    <mergeCell ref="A286:J286"/>
    <mergeCell ref="A287:J287"/>
    <mergeCell ref="A288:J289"/>
    <mergeCell ref="A290:J290"/>
    <mergeCell ref="A291:J291"/>
    <mergeCell ref="A292:J292"/>
    <mergeCell ref="A293:J293"/>
    <mergeCell ref="A294:J294"/>
    <mergeCell ref="A295:J296"/>
    <mergeCell ref="A297:J297"/>
    <mergeCell ref="A298:J298"/>
    <mergeCell ref="A299:J299"/>
    <mergeCell ref="A300:B300"/>
    <mergeCell ref="C300:J300"/>
    <mergeCell ref="A301:J301"/>
    <mergeCell ref="A371:J371"/>
    <mergeCell ref="A372:J372"/>
    <mergeCell ref="A317:J317"/>
    <mergeCell ref="A318:J318"/>
    <mergeCell ref="A319:J319"/>
    <mergeCell ref="A320:J320"/>
    <mergeCell ref="A322:J322"/>
    <mergeCell ref="A302:C302"/>
    <mergeCell ref="F302:H302"/>
    <mergeCell ref="A303:J303"/>
    <mergeCell ref="A304:J304"/>
    <mergeCell ref="A305:J311"/>
    <mergeCell ref="A312:J312"/>
    <mergeCell ref="A313:J313"/>
    <mergeCell ref="A314:J315"/>
    <mergeCell ref="A316:J316"/>
    <mergeCell ref="A321:J321"/>
    <mergeCell ref="A323:J323"/>
    <mergeCell ref="A324:J324"/>
    <mergeCell ref="A325:B325"/>
    <mergeCell ref="C325:J325"/>
    <mergeCell ref="A326:J326"/>
    <mergeCell ref="A327:C327"/>
    <mergeCell ref="F327:H327"/>
    <mergeCell ref="A355:J361"/>
    <mergeCell ref="A362:J362"/>
    <mergeCell ref="A363:J363"/>
    <mergeCell ref="A364:J365"/>
    <mergeCell ref="A366:J366"/>
    <mergeCell ref="A367:J367"/>
    <mergeCell ref="A368:J368"/>
    <mergeCell ref="A369:J369"/>
    <mergeCell ref="A370:J370"/>
    <mergeCell ref="A348:J348"/>
    <mergeCell ref="A349:J349"/>
    <mergeCell ref="A350:B350"/>
    <mergeCell ref="C350:J350"/>
    <mergeCell ref="A351:J351"/>
    <mergeCell ref="A352:C352"/>
    <mergeCell ref="F352:H352"/>
    <mergeCell ref="A353:J353"/>
    <mergeCell ref="A354:J354"/>
  </mergeCells>
  <dataValidations count="1">
    <dataValidation type="list" allowBlank="1" showInputMessage="1" showErrorMessage="1" sqref="I5 D5 I221 D221 I35 D35 I64 D64 I95 D95 I125 D125 I153 D153 I171 D171 I197 D197 I243 D243 I273 D273 I302 D302 I327 D327 I352 D352" xr:uid="{4C18BE41-0FE1-43F6-837E-8C056D3C6D12}">
      <formula1>Quarter1</formula1>
    </dataValidation>
  </dataValidations>
  <pageMargins left="0.7" right="0.7" top="0.75" bottom="0.75" header="0.3" footer="0.3"/>
  <pageSetup orientation="portrait" r:id="rId1"/>
  <rowBreaks count="9" manualBreakCount="9">
    <brk id="30" max="9" man="1"/>
    <brk id="59" max="9" man="1"/>
    <brk id="90" max="9" man="1"/>
    <brk id="120" max="9" man="1"/>
    <brk id="148" max="9" man="1"/>
    <brk id="166" max="9" man="1"/>
    <brk id="192" max="9" man="1"/>
    <brk id="216" max="9" man="1"/>
    <brk id="238"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3D8E9-C869-41C7-9705-7755EB2F3276}">
  <dimension ref="A1:X134"/>
  <sheetViews>
    <sheetView tabSelected="1" topLeftCell="A115" zoomScaleNormal="100" zoomScaleSheetLayoutView="100" workbookViewId="0">
      <selection activeCell="N134" sqref="N134"/>
    </sheetView>
  </sheetViews>
  <sheetFormatPr defaultColWidth="9.42578125" defaultRowHeight="15"/>
  <cols>
    <col min="1" max="1" width="11" customWidth="1"/>
    <col min="2" max="2" width="9.42578125" style="8" customWidth="1"/>
    <col min="3" max="3" width="10.42578125" style="8" customWidth="1"/>
    <col min="4" max="4" width="17" style="8" customWidth="1"/>
    <col min="5" max="5" width="11" customWidth="1"/>
    <col min="13" max="13" width="11.5703125" customWidth="1"/>
    <col min="14" max="14" width="19" customWidth="1"/>
    <col min="15" max="15" width="16.42578125" style="238" customWidth="1"/>
    <col min="16" max="16" width="36.140625" style="11" customWidth="1"/>
    <col min="17" max="17" width="16.42578125" style="3" customWidth="1"/>
    <col min="18" max="18" width="36.140625" style="11" customWidth="1"/>
    <col min="19" max="19" width="15.42578125" style="3" customWidth="1"/>
    <col min="20" max="20" width="36.140625" style="11" customWidth="1"/>
  </cols>
  <sheetData>
    <row r="1" spans="1:24" s="134" customFormat="1" ht="19.5" thickBot="1">
      <c r="A1" s="324" t="s">
        <v>115</v>
      </c>
      <c r="B1" s="324"/>
      <c r="C1" s="324"/>
      <c r="D1" s="325">
        <v>47500</v>
      </c>
      <c r="E1" s="326"/>
      <c r="F1" s="240"/>
      <c r="O1" s="150"/>
      <c r="P1" s="151"/>
      <c r="Q1" s="148"/>
      <c r="R1" s="151"/>
      <c r="S1" s="148"/>
      <c r="T1" s="151"/>
    </row>
    <row r="2" spans="1:24" s="134" customFormat="1">
      <c r="B2" s="141"/>
      <c r="C2" s="141"/>
      <c r="D2" s="244"/>
      <c r="O2" s="150"/>
      <c r="P2" s="151"/>
      <c r="Q2" s="148"/>
      <c r="R2" s="151"/>
      <c r="S2" s="148"/>
      <c r="T2" s="151"/>
    </row>
    <row r="3" spans="1:24" ht="18.75">
      <c r="A3" s="16" t="s">
        <v>116</v>
      </c>
      <c r="B3" s="152"/>
      <c r="C3" s="152"/>
      <c r="D3" s="153"/>
      <c r="E3" s="9"/>
      <c r="F3" s="9"/>
      <c r="G3" s="9"/>
      <c r="H3" s="9"/>
      <c r="I3" s="9"/>
      <c r="J3" s="9"/>
      <c r="K3" s="239"/>
      <c r="L3" s="9"/>
      <c r="M3" s="9"/>
      <c r="N3" s="9"/>
      <c r="O3" s="154"/>
      <c r="P3" s="9"/>
      <c r="Q3" s="9"/>
      <c r="R3" s="9"/>
      <c r="S3" s="9"/>
      <c r="T3" s="9"/>
      <c r="U3" s="9"/>
      <c r="V3" s="9"/>
      <c r="W3" s="9"/>
      <c r="X3" s="9"/>
    </row>
    <row r="4" spans="1:24" s="134" customFormat="1">
      <c r="A4" s="246" t="s">
        <v>117</v>
      </c>
      <c r="B4" s="142"/>
      <c r="C4" s="142"/>
      <c r="D4" s="142"/>
      <c r="E4" s="142"/>
      <c r="F4" s="141"/>
      <c r="G4" s="141"/>
      <c r="K4" s="246"/>
      <c r="O4" s="150"/>
    </row>
    <row r="5" spans="1:24" s="134" customFormat="1" ht="15.75" thickBot="1">
      <c r="A5" s="142"/>
      <c r="B5" s="142"/>
      <c r="C5" s="142"/>
      <c r="D5" s="142"/>
      <c r="E5" s="142"/>
      <c r="F5" s="141"/>
      <c r="G5" s="141"/>
      <c r="O5" s="150"/>
    </row>
    <row r="6" spans="1:24" s="134" customFormat="1" ht="15.75" thickBot="1">
      <c r="A6" s="134" t="s">
        <v>118</v>
      </c>
      <c r="B6" s="141"/>
      <c r="C6" s="141"/>
      <c r="D6" s="141"/>
      <c r="H6" s="155" t="s">
        <v>119</v>
      </c>
      <c r="O6" s="150"/>
    </row>
    <row r="7" spans="1:24" s="134" customFormat="1">
      <c r="A7" s="142"/>
      <c r="B7" s="142"/>
      <c r="C7" s="142"/>
      <c r="D7" s="142"/>
      <c r="E7" s="142"/>
      <c r="F7" s="142"/>
      <c r="G7" s="142"/>
      <c r="O7" s="150"/>
    </row>
    <row r="8" spans="1:24" s="134" customFormat="1">
      <c r="A8" s="134" t="s">
        <v>120</v>
      </c>
      <c r="I8" s="245">
        <v>2375</v>
      </c>
      <c r="L8" s="142"/>
      <c r="M8" s="142"/>
      <c r="N8" s="142"/>
      <c r="O8" s="156"/>
    </row>
    <row r="9" spans="1:24" s="134" customFormat="1">
      <c r="A9" s="142"/>
      <c r="B9" s="142"/>
      <c r="C9" s="142"/>
      <c r="D9" s="142"/>
      <c r="E9" s="142"/>
      <c r="F9" s="142"/>
      <c r="G9" s="142"/>
      <c r="O9" s="150"/>
    </row>
    <row r="10" spans="1:24" s="134" customFormat="1" ht="15.75" thickBot="1">
      <c r="A10" s="246" t="s">
        <v>121</v>
      </c>
      <c r="B10" s="142"/>
      <c r="C10" s="142"/>
      <c r="D10" s="142"/>
      <c r="E10" s="246"/>
      <c r="F10" s="246"/>
      <c r="G10" s="246"/>
      <c r="H10" s="246"/>
      <c r="I10" s="246"/>
      <c r="J10" s="246"/>
      <c r="O10" s="150"/>
    </row>
    <row r="11" spans="1:24" s="134" customFormat="1">
      <c r="A11" s="354" t="s">
        <v>122</v>
      </c>
      <c r="B11" s="355"/>
      <c r="C11" s="355"/>
      <c r="D11" s="355"/>
      <c r="E11" s="355"/>
      <c r="F11" s="355"/>
      <c r="G11" s="355"/>
      <c r="H11" s="355"/>
      <c r="I11" s="355"/>
      <c r="J11" s="355"/>
      <c r="K11" s="355"/>
      <c r="L11" s="355"/>
      <c r="M11" s="355"/>
      <c r="N11" s="356"/>
      <c r="O11" s="157"/>
      <c r="P11" s="158"/>
      <c r="Q11" s="141"/>
      <c r="R11" s="141"/>
      <c r="S11" s="141"/>
      <c r="T11" s="141"/>
      <c r="U11" s="141"/>
      <c r="V11" s="141"/>
      <c r="W11" s="141"/>
      <c r="X11" s="141"/>
    </row>
    <row r="12" spans="1:24" s="134" customFormat="1">
      <c r="A12" s="357"/>
      <c r="B12" s="358"/>
      <c r="C12" s="358"/>
      <c r="D12" s="358"/>
      <c r="E12" s="358"/>
      <c r="F12" s="358"/>
      <c r="G12" s="358"/>
      <c r="H12" s="358"/>
      <c r="I12" s="358"/>
      <c r="J12" s="358"/>
      <c r="K12" s="358"/>
      <c r="L12" s="358"/>
      <c r="M12" s="358"/>
      <c r="N12" s="359"/>
      <c r="O12" s="157"/>
      <c r="P12" s="158"/>
      <c r="Q12" s="141"/>
      <c r="R12" s="141"/>
      <c r="S12" s="141"/>
      <c r="T12" s="141"/>
      <c r="U12" s="141"/>
      <c r="V12" s="141"/>
      <c r="W12" s="141"/>
      <c r="X12" s="141"/>
    </row>
    <row r="13" spans="1:24" s="134" customFormat="1">
      <c r="A13" s="357"/>
      <c r="B13" s="358"/>
      <c r="C13" s="358"/>
      <c r="D13" s="358"/>
      <c r="E13" s="358"/>
      <c r="F13" s="358"/>
      <c r="G13" s="358"/>
      <c r="H13" s="358"/>
      <c r="I13" s="358"/>
      <c r="J13" s="358"/>
      <c r="K13" s="358"/>
      <c r="L13" s="358"/>
      <c r="M13" s="358"/>
      <c r="N13" s="359"/>
      <c r="O13" s="157"/>
      <c r="P13" s="158"/>
      <c r="Q13" s="141"/>
      <c r="R13" s="141"/>
      <c r="S13" s="141"/>
      <c r="T13" s="141"/>
      <c r="U13" s="141"/>
      <c r="V13" s="141"/>
      <c r="W13" s="141"/>
      <c r="X13" s="141"/>
    </row>
    <row r="14" spans="1:24" s="134" customFormat="1">
      <c r="A14" s="357"/>
      <c r="B14" s="358"/>
      <c r="C14" s="358"/>
      <c r="D14" s="358"/>
      <c r="E14" s="358"/>
      <c r="F14" s="358"/>
      <c r="G14" s="358"/>
      <c r="H14" s="358"/>
      <c r="I14" s="358"/>
      <c r="J14" s="358"/>
      <c r="K14" s="358"/>
      <c r="L14" s="358"/>
      <c r="M14" s="358"/>
      <c r="N14" s="359"/>
      <c r="O14" s="157"/>
      <c r="P14" s="158"/>
      <c r="Q14" s="141"/>
      <c r="R14" s="141"/>
      <c r="S14" s="141"/>
      <c r="T14" s="141"/>
      <c r="U14" s="141"/>
      <c r="V14" s="141"/>
      <c r="W14" s="141"/>
      <c r="X14" s="141"/>
    </row>
    <row r="15" spans="1:24" s="134" customFormat="1">
      <c r="A15" s="158"/>
      <c r="B15" s="158"/>
      <c r="C15" s="158"/>
      <c r="D15" s="158"/>
      <c r="E15" s="158"/>
      <c r="F15" s="158"/>
      <c r="G15" s="158"/>
      <c r="H15" s="158"/>
      <c r="I15" s="158"/>
      <c r="J15" s="158"/>
      <c r="K15" s="158"/>
      <c r="L15" s="158"/>
      <c r="M15" s="158"/>
      <c r="N15" s="158"/>
      <c r="O15" s="157"/>
      <c r="P15" s="158"/>
      <c r="Q15" s="141"/>
      <c r="R15" s="141"/>
      <c r="S15" s="141"/>
      <c r="T15" s="141"/>
      <c r="U15" s="141"/>
      <c r="V15" s="141"/>
      <c r="W15" s="141"/>
      <c r="X15" s="141"/>
    </row>
    <row r="16" spans="1:24" s="9" customFormat="1" ht="23.25">
      <c r="A16" s="159" t="s">
        <v>123</v>
      </c>
      <c r="B16" s="160"/>
      <c r="C16" s="160"/>
      <c r="D16" s="161"/>
      <c r="E16" s="162"/>
      <c r="F16" s="162"/>
      <c r="G16" s="162"/>
      <c r="H16" s="162"/>
      <c r="I16" s="162"/>
      <c r="J16" s="162"/>
      <c r="K16" s="162"/>
      <c r="O16" s="154"/>
      <c r="P16" s="163"/>
      <c r="Q16" s="164"/>
      <c r="R16" s="163"/>
      <c r="S16" s="164"/>
      <c r="T16" s="163"/>
    </row>
    <row r="17" spans="1:20" s="171" customFormat="1" ht="31.5">
      <c r="A17" s="165" t="s">
        <v>124</v>
      </c>
      <c r="B17" s="166"/>
      <c r="C17" s="166"/>
      <c r="D17" s="166"/>
      <c r="E17" s="167"/>
      <c r="F17" s="167"/>
      <c r="G17" s="167"/>
      <c r="H17" s="167"/>
      <c r="I17" s="167"/>
      <c r="J17" s="167"/>
      <c r="K17" s="167"/>
      <c r="L17" s="167"/>
      <c r="M17" s="168"/>
      <c r="N17" s="169" t="s">
        <v>125</v>
      </c>
      <c r="O17" s="170" t="s">
        <v>126</v>
      </c>
      <c r="P17" s="170" t="s">
        <v>127</v>
      </c>
      <c r="Q17" s="170" t="s">
        <v>128</v>
      </c>
      <c r="R17" s="170" t="s">
        <v>127</v>
      </c>
      <c r="S17" s="170" t="s">
        <v>129</v>
      </c>
      <c r="T17" s="170" t="s">
        <v>127</v>
      </c>
    </row>
    <row r="18" spans="1:20" s="8" customFormat="1" ht="30">
      <c r="A18" s="172" t="s">
        <v>130</v>
      </c>
      <c r="B18" s="173" t="s">
        <v>131</v>
      </c>
      <c r="C18" s="173" t="s">
        <v>132</v>
      </c>
      <c r="D18" s="174" t="s">
        <v>133</v>
      </c>
      <c r="E18" s="348" t="s">
        <v>134</v>
      </c>
      <c r="F18" s="349"/>
      <c r="G18" s="349"/>
      <c r="H18" s="349"/>
      <c r="I18" s="349"/>
      <c r="J18" s="349"/>
      <c r="K18" s="349"/>
      <c r="L18" s="349"/>
      <c r="M18" s="350"/>
      <c r="N18" s="248" t="s">
        <v>135</v>
      </c>
      <c r="O18" s="175" t="s">
        <v>135</v>
      </c>
      <c r="P18" s="14"/>
      <c r="Q18" s="14" t="s">
        <v>135</v>
      </c>
      <c r="R18" s="15"/>
      <c r="S18" s="14" t="s">
        <v>135</v>
      </c>
      <c r="T18" s="15"/>
    </row>
    <row r="19" spans="1:20" s="26" customFormat="1">
      <c r="A19" s="250">
        <v>1</v>
      </c>
      <c r="B19" s="25" t="s">
        <v>46</v>
      </c>
      <c r="C19" s="247" t="s">
        <v>48</v>
      </c>
      <c r="D19" s="176" t="s">
        <v>136</v>
      </c>
      <c r="E19" s="327" t="s">
        <v>137</v>
      </c>
      <c r="F19" s="328"/>
      <c r="G19" s="328"/>
      <c r="H19" s="328"/>
      <c r="I19" s="328"/>
      <c r="J19" s="328"/>
      <c r="K19" s="328"/>
      <c r="L19" s="328"/>
      <c r="M19" s="329"/>
      <c r="N19" s="21">
        <v>450</v>
      </c>
      <c r="O19" s="22"/>
      <c r="P19" s="23"/>
      <c r="Q19" s="24"/>
      <c r="R19" s="25"/>
      <c r="S19" s="24"/>
      <c r="T19" s="25"/>
    </row>
    <row r="20" spans="1:20" s="26" customFormat="1">
      <c r="A20" s="250">
        <v>1</v>
      </c>
      <c r="B20" s="25" t="s">
        <v>46</v>
      </c>
      <c r="C20" s="247" t="s">
        <v>48</v>
      </c>
      <c r="D20" s="176" t="s">
        <v>136</v>
      </c>
      <c r="E20" s="327" t="s">
        <v>138</v>
      </c>
      <c r="F20" s="328"/>
      <c r="G20" s="328"/>
      <c r="H20" s="328"/>
      <c r="I20" s="328"/>
      <c r="J20" s="328"/>
      <c r="K20" s="328"/>
      <c r="L20" s="328"/>
      <c r="M20" s="329"/>
      <c r="N20" s="21">
        <v>800</v>
      </c>
      <c r="O20" s="22"/>
      <c r="P20" s="23"/>
      <c r="Q20" s="24"/>
      <c r="R20" s="25"/>
      <c r="S20" s="24"/>
      <c r="T20" s="25"/>
    </row>
    <row r="21" spans="1:20" s="26" customFormat="1">
      <c r="A21" s="250">
        <v>2</v>
      </c>
      <c r="B21" s="25" t="s">
        <v>46</v>
      </c>
      <c r="C21" s="247" t="s">
        <v>68</v>
      </c>
      <c r="D21" s="176" t="s">
        <v>136</v>
      </c>
      <c r="E21" s="327" t="s">
        <v>139</v>
      </c>
      <c r="F21" s="328"/>
      <c r="G21" s="328"/>
      <c r="H21" s="328"/>
      <c r="I21" s="328"/>
      <c r="J21" s="328"/>
      <c r="K21" s="328"/>
      <c r="L21" s="328"/>
      <c r="M21" s="329"/>
      <c r="N21" s="21">
        <v>800</v>
      </c>
      <c r="O21" s="22"/>
      <c r="P21" s="23"/>
      <c r="Q21" s="24"/>
      <c r="R21" s="25"/>
      <c r="S21" s="24"/>
      <c r="T21" s="25"/>
    </row>
    <row r="22" spans="1:20" s="26" customFormat="1" ht="35.1" customHeight="1">
      <c r="A22" s="250">
        <v>4</v>
      </c>
      <c r="B22" s="25" t="s">
        <v>67</v>
      </c>
      <c r="C22" s="247" t="s">
        <v>68</v>
      </c>
      <c r="D22" s="176" t="s">
        <v>136</v>
      </c>
      <c r="E22" s="327" t="s">
        <v>140</v>
      </c>
      <c r="F22" s="328"/>
      <c r="G22" s="328"/>
      <c r="H22" s="328"/>
      <c r="I22" s="328"/>
      <c r="J22" s="328"/>
      <c r="K22" s="328"/>
      <c r="L22" s="328"/>
      <c r="M22" s="329"/>
      <c r="N22" s="21">
        <v>800</v>
      </c>
      <c r="O22" s="22"/>
      <c r="P22" s="23"/>
      <c r="Q22" s="24"/>
      <c r="R22" s="25"/>
      <c r="S22" s="24"/>
      <c r="T22" s="25"/>
    </row>
    <row r="23" spans="1:20" s="26" customFormat="1">
      <c r="A23" s="250">
        <v>4</v>
      </c>
      <c r="B23" s="25" t="s">
        <v>67</v>
      </c>
      <c r="C23" s="247" t="s">
        <v>68</v>
      </c>
      <c r="D23" s="176" t="s">
        <v>136</v>
      </c>
      <c r="E23" s="327" t="s">
        <v>141</v>
      </c>
      <c r="F23" s="328"/>
      <c r="G23" s="328"/>
      <c r="H23" s="328"/>
      <c r="I23" s="328"/>
      <c r="J23" s="328"/>
      <c r="K23" s="328"/>
      <c r="L23" s="328"/>
      <c r="M23" s="329"/>
      <c r="N23" s="21">
        <v>800</v>
      </c>
      <c r="O23" s="22"/>
      <c r="P23" s="23"/>
      <c r="Q23" s="24"/>
      <c r="R23" s="25"/>
      <c r="S23" s="24"/>
      <c r="T23" s="25"/>
    </row>
    <row r="24" spans="1:20" s="26" customFormat="1">
      <c r="A24" s="250">
        <v>5</v>
      </c>
      <c r="B24" s="25" t="s">
        <v>67</v>
      </c>
      <c r="C24" s="247" t="s">
        <v>60</v>
      </c>
      <c r="D24" s="176" t="s">
        <v>136</v>
      </c>
      <c r="E24" s="327" t="s">
        <v>142</v>
      </c>
      <c r="F24" s="328"/>
      <c r="G24" s="328"/>
      <c r="H24" s="328"/>
      <c r="I24" s="328"/>
      <c r="J24" s="328"/>
      <c r="K24" s="328"/>
      <c r="L24" s="328"/>
      <c r="M24" s="329"/>
      <c r="N24" s="21">
        <v>600</v>
      </c>
      <c r="O24" s="22"/>
      <c r="P24" s="23"/>
      <c r="Q24" s="24"/>
      <c r="R24" s="25"/>
      <c r="S24" s="24"/>
      <c r="T24" s="25"/>
    </row>
    <row r="25" spans="1:20" s="26" customFormat="1">
      <c r="A25" s="250">
        <v>5</v>
      </c>
      <c r="B25" s="25" t="s">
        <v>67</v>
      </c>
      <c r="C25" s="247" t="s">
        <v>68</v>
      </c>
      <c r="D25" s="176" t="s">
        <v>136</v>
      </c>
      <c r="E25" s="327" t="s">
        <v>143</v>
      </c>
      <c r="F25" s="328"/>
      <c r="G25" s="328"/>
      <c r="H25" s="328"/>
      <c r="I25" s="328"/>
      <c r="J25" s="328"/>
      <c r="K25" s="328"/>
      <c r="L25" s="328"/>
      <c r="M25" s="329"/>
      <c r="N25" s="21">
        <v>3000</v>
      </c>
      <c r="O25" s="22"/>
      <c r="P25" s="23"/>
      <c r="Q25" s="24"/>
      <c r="R25" s="25"/>
      <c r="S25" s="24"/>
      <c r="T25" s="25"/>
    </row>
    <row r="26" spans="1:20" s="26" customFormat="1">
      <c r="A26" s="250">
        <v>8</v>
      </c>
      <c r="B26" s="25" t="s">
        <v>67</v>
      </c>
      <c r="C26" s="247" t="s">
        <v>68</v>
      </c>
      <c r="D26" s="176" t="s">
        <v>136</v>
      </c>
      <c r="E26" s="327" t="s">
        <v>144</v>
      </c>
      <c r="F26" s="328"/>
      <c r="G26" s="328"/>
      <c r="H26" s="328"/>
      <c r="I26" s="328"/>
      <c r="J26" s="328"/>
      <c r="K26" s="328"/>
      <c r="L26" s="328"/>
      <c r="M26" s="329"/>
      <c r="N26" s="21">
        <v>400</v>
      </c>
      <c r="O26" s="22"/>
      <c r="P26" s="23"/>
      <c r="Q26" s="24"/>
      <c r="R26" s="25"/>
      <c r="S26" s="24"/>
      <c r="T26" s="25"/>
    </row>
    <row r="27" spans="1:20" s="26" customFormat="1">
      <c r="A27" s="250">
        <v>14</v>
      </c>
      <c r="B27" s="25" t="s">
        <v>67</v>
      </c>
      <c r="C27" s="247" t="s">
        <v>68</v>
      </c>
      <c r="D27" s="176" t="s">
        <v>136</v>
      </c>
      <c r="E27" s="327" t="s">
        <v>299</v>
      </c>
      <c r="F27" s="328"/>
      <c r="G27" s="328"/>
      <c r="H27" s="328"/>
      <c r="I27" s="328"/>
      <c r="J27" s="328"/>
      <c r="K27" s="328"/>
      <c r="L27" s="328"/>
      <c r="M27" s="329"/>
      <c r="N27" s="22">
        <v>13158.96</v>
      </c>
      <c r="O27" s="22"/>
      <c r="P27" s="23"/>
      <c r="Q27" s="24"/>
      <c r="R27" s="25"/>
      <c r="S27" s="24"/>
      <c r="T27" s="25"/>
    </row>
    <row r="28" spans="1:20" s="135" customFormat="1">
      <c r="B28" s="177"/>
      <c r="C28" s="177"/>
      <c r="D28" s="177"/>
      <c r="K28" s="178" t="s">
        <v>145</v>
      </c>
      <c r="N28" s="178">
        <f>SUM(N19:N27)</f>
        <v>20808.96</v>
      </c>
      <c r="O28" s="179"/>
      <c r="P28" s="180"/>
      <c r="Q28" s="181">
        <f>SUM(Q19:Q27)</f>
        <v>0</v>
      </c>
      <c r="R28" s="180"/>
      <c r="S28" s="181">
        <f>SUM(S19:S27)</f>
        <v>0</v>
      </c>
      <c r="T28" s="180"/>
    </row>
    <row r="29" spans="1:20" s="134" customFormat="1">
      <c r="B29" s="141"/>
      <c r="C29" s="141"/>
      <c r="D29" s="141"/>
      <c r="O29" s="150"/>
      <c r="P29" s="151"/>
      <c r="Q29" s="148"/>
      <c r="R29" s="151"/>
      <c r="S29" s="148"/>
      <c r="T29" s="151"/>
    </row>
    <row r="30" spans="1:20" s="48" customFormat="1" ht="37.5">
      <c r="A30" s="49" t="s">
        <v>146</v>
      </c>
      <c r="B30" s="182"/>
      <c r="C30" s="182"/>
      <c r="D30" s="182"/>
      <c r="E30" s="50"/>
      <c r="F30" s="50"/>
      <c r="G30" s="50"/>
      <c r="H30" s="50"/>
      <c r="I30" s="50"/>
      <c r="J30" s="50"/>
      <c r="K30" s="50"/>
      <c r="L30" s="50"/>
      <c r="M30" s="51"/>
      <c r="N30" s="183" t="s">
        <v>125</v>
      </c>
      <c r="O30" s="52" t="s">
        <v>126</v>
      </c>
      <c r="P30" s="170" t="s">
        <v>127</v>
      </c>
      <c r="Q30" s="52" t="s">
        <v>128</v>
      </c>
      <c r="R30" s="53" t="s">
        <v>127</v>
      </c>
      <c r="S30" s="52" t="s">
        <v>129</v>
      </c>
      <c r="T30" s="53" t="s">
        <v>127</v>
      </c>
    </row>
    <row r="31" spans="1:20" s="8" customFormat="1" ht="30">
      <c r="A31" s="172" t="s">
        <v>130</v>
      </c>
      <c r="B31" s="173" t="s">
        <v>131</v>
      </c>
      <c r="C31" s="173" t="s">
        <v>132</v>
      </c>
      <c r="D31" s="174" t="s">
        <v>133</v>
      </c>
      <c r="E31" s="348" t="s">
        <v>134</v>
      </c>
      <c r="F31" s="349"/>
      <c r="G31" s="349"/>
      <c r="H31" s="349"/>
      <c r="I31" s="349"/>
      <c r="J31" s="349"/>
      <c r="K31" s="349"/>
      <c r="L31" s="349"/>
      <c r="M31" s="350"/>
      <c r="N31" s="248" t="s">
        <v>135</v>
      </c>
      <c r="O31" s="175" t="s">
        <v>135</v>
      </c>
      <c r="P31" s="14"/>
      <c r="Q31" s="14" t="s">
        <v>135</v>
      </c>
      <c r="R31" s="15"/>
      <c r="S31" s="14" t="s">
        <v>135</v>
      </c>
      <c r="T31" s="15"/>
    </row>
    <row r="32" spans="1:20" s="26" customFormat="1" ht="30">
      <c r="A32" s="250">
        <v>1</v>
      </c>
      <c r="B32" s="25" t="s">
        <v>46</v>
      </c>
      <c r="C32" s="247" t="s">
        <v>48</v>
      </c>
      <c r="D32" s="184" t="s">
        <v>147</v>
      </c>
      <c r="E32" s="327" t="s">
        <v>148</v>
      </c>
      <c r="F32" s="328"/>
      <c r="G32" s="328"/>
      <c r="H32" s="328"/>
      <c r="I32" s="328"/>
      <c r="J32" s="328"/>
      <c r="K32" s="328"/>
      <c r="L32" s="328"/>
      <c r="M32" s="329"/>
      <c r="N32" s="21">
        <v>84.94</v>
      </c>
      <c r="O32" s="22"/>
      <c r="P32" s="23"/>
      <c r="Q32" s="24"/>
      <c r="R32" s="25"/>
      <c r="S32" s="24"/>
      <c r="T32" s="25"/>
    </row>
    <row r="33" spans="1:20" s="26" customFormat="1" ht="30">
      <c r="A33" s="250">
        <v>2</v>
      </c>
      <c r="B33" s="25" t="s">
        <v>46</v>
      </c>
      <c r="C33" s="247" t="s">
        <v>60</v>
      </c>
      <c r="D33" s="184" t="s">
        <v>147</v>
      </c>
      <c r="E33" s="327" t="s">
        <v>149</v>
      </c>
      <c r="F33" s="328"/>
      <c r="G33" s="328"/>
      <c r="H33" s="328"/>
      <c r="I33" s="328"/>
      <c r="J33" s="328"/>
      <c r="K33" s="328"/>
      <c r="L33" s="328"/>
      <c r="M33" s="329"/>
      <c r="N33" s="21">
        <v>151</v>
      </c>
      <c r="O33" s="22"/>
      <c r="P33" s="23"/>
      <c r="Q33" s="24"/>
      <c r="R33" s="25"/>
      <c r="S33" s="24"/>
      <c r="T33" s="25"/>
    </row>
    <row r="34" spans="1:20" s="26" customFormat="1" ht="15.95" customHeight="1">
      <c r="A34" s="250">
        <v>4</v>
      </c>
      <c r="B34" s="25" t="s">
        <v>67</v>
      </c>
      <c r="C34" s="247" t="s">
        <v>60</v>
      </c>
      <c r="D34" s="184" t="s">
        <v>147</v>
      </c>
      <c r="E34" s="327" t="s">
        <v>150</v>
      </c>
      <c r="F34" s="328"/>
      <c r="G34" s="328"/>
      <c r="H34" s="328"/>
      <c r="I34" s="328"/>
      <c r="J34" s="328"/>
      <c r="K34" s="328"/>
      <c r="L34" s="328"/>
      <c r="M34" s="329"/>
      <c r="N34" s="21">
        <v>151</v>
      </c>
      <c r="O34" s="22"/>
      <c r="P34" s="23"/>
      <c r="Q34" s="24"/>
      <c r="R34" s="25"/>
      <c r="S34" s="24"/>
      <c r="T34" s="25"/>
    </row>
    <row r="35" spans="1:20" s="26" customFormat="1" ht="30">
      <c r="A35" s="250">
        <v>5</v>
      </c>
      <c r="B35" s="25" t="s">
        <v>67</v>
      </c>
      <c r="C35" s="247" t="s">
        <v>60</v>
      </c>
      <c r="D35" s="184" t="s">
        <v>147</v>
      </c>
      <c r="E35" s="327" t="s">
        <v>151</v>
      </c>
      <c r="F35" s="328"/>
      <c r="G35" s="328"/>
      <c r="H35" s="328"/>
      <c r="I35" s="328"/>
      <c r="J35" s="328"/>
      <c r="K35" s="328"/>
      <c r="L35" s="328"/>
      <c r="M35" s="329"/>
      <c r="N35" s="21">
        <v>101</v>
      </c>
      <c r="O35" s="22"/>
      <c r="P35" s="23"/>
      <c r="Q35" s="24"/>
      <c r="R35" s="25"/>
      <c r="S35" s="24"/>
      <c r="T35" s="25"/>
    </row>
    <row r="36" spans="1:20" s="26" customFormat="1" ht="30">
      <c r="A36" s="250">
        <v>5</v>
      </c>
      <c r="B36" s="25" t="s">
        <v>67</v>
      </c>
      <c r="C36" s="247" t="s">
        <v>60</v>
      </c>
      <c r="D36" s="184" t="s">
        <v>147</v>
      </c>
      <c r="E36" s="327" t="s">
        <v>152</v>
      </c>
      <c r="F36" s="328"/>
      <c r="G36" s="328"/>
      <c r="H36" s="328"/>
      <c r="I36" s="328"/>
      <c r="J36" s="328"/>
      <c r="K36" s="328"/>
      <c r="L36" s="328"/>
      <c r="M36" s="329"/>
      <c r="N36" s="21">
        <v>566</v>
      </c>
      <c r="O36" s="22"/>
      <c r="P36" s="23"/>
      <c r="Q36" s="24"/>
      <c r="R36" s="25"/>
      <c r="S36" s="24"/>
      <c r="T36" s="25"/>
    </row>
    <row r="37" spans="1:20" s="26" customFormat="1" ht="30">
      <c r="A37" s="250">
        <v>8</v>
      </c>
      <c r="B37" s="25" t="s">
        <v>67</v>
      </c>
      <c r="C37" s="247" t="s">
        <v>60</v>
      </c>
      <c r="D37" s="184" t="s">
        <v>147</v>
      </c>
      <c r="E37" s="327" t="s">
        <v>153</v>
      </c>
      <c r="F37" s="328"/>
      <c r="G37" s="328"/>
      <c r="H37" s="328"/>
      <c r="I37" s="328"/>
      <c r="J37" s="328"/>
      <c r="K37" s="328"/>
      <c r="L37" s="328"/>
      <c r="M37" s="329"/>
      <c r="N37" s="21">
        <v>75</v>
      </c>
      <c r="O37" s="22"/>
      <c r="P37" s="23"/>
      <c r="Q37" s="24"/>
      <c r="R37" s="25"/>
      <c r="S37" s="24"/>
      <c r="T37" s="25"/>
    </row>
    <row r="38" spans="1:20" s="26" customFormat="1" ht="36" customHeight="1">
      <c r="A38" s="250">
        <v>14</v>
      </c>
      <c r="B38" s="25" t="s">
        <v>67</v>
      </c>
      <c r="C38" s="247" t="s">
        <v>60</v>
      </c>
      <c r="D38" s="184" t="s">
        <v>147</v>
      </c>
      <c r="E38" s="327" t="s">
        <v>302</v>
      </c>
      <c r="F38" s="328"/>
      <c r="G38" s="328"/>
      <c r="H38" s="328"/>
      <c r="I38" s="328"/>
      <c r="J38" s="328"/>
      <c r="K38" s="328"/>
      <c r="L38" s="328"/>
      <c r="M38" s="329"/>
      <c r="N38" s="21">
        <v>8557.08</v>
      </c>
      <c r="O38" s="22"/>
      <c r="P38" s="23"/>
      <c r="Q38" s="24"/>
      <c r="R38" s="25"/>
      <c r="S38" s="24"/>
      <c r="T38" s="25"/>
    </row>
    <row r="39" spans="1:20" s="26" customFormat="1" ht="30">
      <c r="A39" s="250"/>
      <c r="B39" s="25"/>
      <c r="C39" s="247"/>
      <c r="D39" s="184" t="s">
        <v>147</v>
      </c>
      <c r="E39" s="351"/>
      <c r="F39" s="352"/>
      <c r="G39" s="352"/>
      <c r="H39" s="352"/>
      <c r="I39" s="352"/>
      <c r="J39" s="352"/>
      <c r="K39" s="352"/>
      <c r="L39" s="352"/>
      <c r="M39" s="353"/>
      <c r="N39" s="21"/>
      <c r="O39" s="22"/>
      <c r="P39" s="23"/>
      <c r="Q39" s="24"/>
      <c r="R39" s="25"/>
      <c r="S39" s="24"/>
      <c r="T39" s="25"/>
    </row>
    <row r="40" spans="1:20" s="26" customFormat="1" ht="30">
      <c r="A40" s="250"/>
      <c r="B40" s="25"/>
      <c r="C40" s="247"/>
      <c r="D40" s="184" t="s">
        <v>147</v>
      </c>
      <c r="E40" s="327"/>
      <c r="F40" s="328"/>
      <c r="G40" s="328"/>
      <c r="H40" s="328"/>
      <c r="I40" s="328"/>
      <c r="J40" s="328"/>
      <c r="K40" s="328"/>
      <c r="L40" s="328"/>
      <c r="M40" s="329"/>
      <c r="N40" s="21"/>
      <c r="O40" s="22"/>
      <c r="P40" s="23"/>
      <c r="Q40" s="24"/>
      <c r="R40" s="25"/>
      <c r="S40" s="24"/>
      <c r="T40" s="25"/>
    </row>
    <row r="41" spans="1:20" s="26" customFormat="1" ht="30">
      <c r="A41" s="250"/>
      <c r="B41" s="25"/>
      <c r="C41" s="247"/>
      <c r="D41" s="184" t="s">
        <v>147</v>
      </c>
      <c r="E41" s="330"/>
      <c r="F41" s="331"/>
      <c r="G41" s="331"/>
      <c r="H41" s="331"/>
      <c r="I41" s="331"/>
      <c r="J41" s="331"/>
      <c r="K41" s="331"/>
      <c r="L41" s="331"/>
      <c r="M41" s="332"/>
      <c r="N41" s="21"/>
      <c r="O41" s="22"/>
      <c r="P41" s="23"/>
      <c r="Q41" s="24"/>
      <c r="R41" s="25"/>
      <c r="S41" s="24"/>
      <c r="T41" s="25"/>
    </row>
    <row r="42" spans="1:20" s="135" customFormat="1">
      <c r="B42" s="177"/>
      <c r="C42" s="177"/>
      <c r="D42" s="177"/>
      <c r="K42" s="178" t="s">
        <v>154</v>
      </c>
      <c r="M42" s="185"/>
      <c r="N42" s="178">
        <f>SUM(N32:N41)</f>
        <v>9686.02</v>
      </c>
      <c r="O42" s="179">
        <f>SUM(O32:O41)</f>
        <v>0</v>
      </c>
      <c r="P42" s="180"/>
      <c r="Q42" s="181">
        <f>SUM(Q32:Q41)</f>
        <v>0</v>
      </c>
      <c r="R42" s="180"/>
      <c r="S42" s="181">
        <f>SUM(S32:S41)</f>
        <v>0</v>
      </c>
      <c r="T42" s="180"/>
    </row>
    <row r="43" spans="1:20" s="135" customFormat="1" ht="15.75" thickBot="1">
      <c r="B43" s="177"/>
      <c r="C43" s="177"/>
      <c r="D43" s="177"/>
      <c r="N43" s="178"/>
      <c r="O43" s="179"/>
      <c r="P43" s="180"/>
      <c r="Q43" s="186"/>
      <c r="R43" s="180"/>
      <c r="S43" s="186"/>
      <c r="T43" s="180"/>
    </row>
    <row r="44" spans="1:20" s="135" customFormat="1" ht="19.5" thickBot="1">
      <c r="B44" s="177"/>
      <c r="C44" s="177"/>
      <c r="D44" s="177"/>
      <c r="J44" s="333" t="s">
        <v>155</v>
      </c>
      <c r="K44" s="334"/>
      <c r="L44" s="334"/>
      <c r="M44" s="335"/>
      <c r="N44" s="178">
        <f>SUM(N28,N42)</f>
        <v>30494.98</v>
      </c>
      <c r="O44" s="179">
        <f>SUM(O28,O42)</f>
        <v>0</v>
      </c>
      <c r="P44" s="178"/>
      <c r="Q44" s="178">
        <f>SUM(Q28,Q42)</f>
        <v>0</v>
      </c>
      <c r="R44" s="178"/>
      <c r="S44" s="178">
        <f>SUM(S28,S42)</f>
        <v>0</v>
      </c>
      <c r="T44" s="180"/>
    </row>
    <row r="45" spans="1:20" s="135" customFormat="1" ht="18.75">
      <c r="B45" s="177"/>
      <c r="C45" s="177"/>
      <c r="D45" s="177"/>
      <c r="J45" s="187"/>
      <c r="K45" s="187"/>
      <c r="L45" s="187"/>
      <c r="M45" s="187"/>
      <c r="N45" s="178"/>
      <c r="O45" s="179"/>
      <c r="P45" s="178"/>
      <c r="Q45" s="178"/>
      <c r="R45" s="178"/>
      <c r="S45" s="178"/>
      <c r="T45" s="180"/>
    </row>
    <row r="46" spans="1:20" s="9" customFormat="1" ht="23.25">
      <c r="A46" s="159" t="s">
        <v>156</v>
      </c>
      <c r="B46" s="160"/>
      <c r="C46" s="160"/>
      <c r="D46" s="153"/>
      <c r="O46" s="154"/>
      <c r="P46" s="163"/>
      <c r="Q46" s="164"/>
      <c r="R46" s="163"/>
      <c r="S46" s="164"/>
      <c r="T46" s="163"/>
    </row>
    <row r="47" spans="1:20" s="171" customFormat="1" ht="31.5">
      <c r="A47" s="188" t="s">
        <v>157</v>
      </c>
      <c r="B47" s="189"/>
      <c r="C47" s="189"/>
      <c r="D47" s="189"/>
      <c r="E47" s="189"/>
      <c r="F47" s="189"/>
      <c r="G47" s="189"/>
      <c r="H47" s="189"/>
      <c r="I47" s="189"/>
      <c r="J47" s="189"/>
      <c r="K47" s="189"/>
      <c r="L47" s="189"/>
      <c r="M47" s="190"/>
      <c r="N47" s="191" t="s">
        <v>125</v>
      </c>
      <c r="O47" s="192" t="s">
        <v>126</v>
      </c>
      <c r="P47" s="192" t="s">
        <v>127</v>
      </c>
      <c r="Q47" s="192" t="s">
        <v>128</v>
      </c>
      <c r="R47" s="192" t="s">
        <v>127</v>
      </c>
      <c r="S47" s="192" t="s">
        <v>129</v>
      </c>
      <c r="T47" s="192" t="s">
        <v>127</v>
      </c>
    </row>
    <row r="48" spans="1:20" ht="30">
      <c r="A48" s="17" t="s">
        <v>130</v>
      </c>
      <c r="B48" s="173" t="s">
        <v>131</v>
      </c>
      <c r="C48" s="173" t="s">
        <v>132</v>
      </c>
      <c r="D48" s="193" t="s">
        <v>133</v>
      </c>
      <c r="E48" s="347" t="s">
        <v>134</v>
      </c>
      <c r="F48" s="336"/>
      <c r="G48" s="336"/>
      <c r="H48" s="336"/>
      <c r="I48" s="336"/>
      <c r="J48" s="336"/>
      <c r="K48" s="336"/>
      <c r="L48" s="336"/>
      <c r="M48" s="337"/>
      <c r="N48" s="249" t="s">
        <v>135</v>
      </c>
      <c r="O48" s="10" t="s">
        <v>135</v>
      </c>
      <c r="P48" s="14"/>
      <c r="Q48" s="10" t="s">
        <v>135</v>
      </c>
      <c r="R48" s="15"/>
      <c r="S48" s="10" t="s">
        <v>135</v>
      </c>
      <c r="T48" s="15"/>
    </row>
    <row r="49" spans="1:20" s="26" customFormat="1">
      <c r="A49" s="250">
        <v>2</v>
      </c>
      <c r="B49" s="25" t="s">
        <v>46</v>
      </c>
      <c r="C49" s="247" t="s">
        <v>68</v>
      </c>
      <c r="D49" s="176" t="s">
        <v>158</v>
      </c>
      <c r="E49" s="341" t="s">
        <v>159</v>
      </c>
      <c r="F49" s="342"/>
      <c r="G49" s="342"/>
      <c r="H49" s="342"/>
      <c r="I49" s="342"/>
      <c r="J49" s="342"/>
      <c r="K49" s="342"/>
      <c r="L49" s="342"/>
      <c r="M49" s="343"/>
      <c r="N49" s="21">
        <v>200</v>
      </c>
      <c r="O49" s="22"/>
      <c r="P49" s="23"/>
      <c r="Q49" s="22"/>
      <c r="R49" s="25"/>
      <c r="S49" s="22"/>
      <c r="T49" s="25"/>
    </row>
    <row r="50" spans="1:20" s="26" customFormat="1">
      <c r="A50" s="250">
        <v>3</v>
      </c>
      <c r="B50" s="25" t="s">
        <v>67</v>
      </c>
      <c r="C50" s="247" t="s">
        <v>68</v>
      </c>
      <c r="D50" s="176" t="s">
        <v>158</v>
      </c>
      <c r="E50" s="327" t="s">
        <v>295</v>
      </c>
      <c r="F50" s="328"/>
      <c r="G50" s="328"/>
      <c r="H50" s="328"/>
      <c r="I50" s="328"/>
      <c r="J50" s="328"/>
      <c r="K50" s="328"/>
      <c r="L50" s="328"/>
      <c r="M50" s="329"/>
      <c r="N50" s="21">
        <v>200</v>
      </c>
      <c r="O50" s="22"/>
      <c r="P50" s="23"/>
      <c r="Q50" s="22"/>
      <c r="R50" s="25"/>
      <c r="S50" s="22"/>
      <c r="T50" s="25"/>
    </row>
    <row r="51" spans="1:20" s="26" customFormat="1">
      <c r="A51" s="250">
        <v>6</v>
      </c>
      <c r="B51" s="25" t="s">
        <v>67</v>
      </c>
      <c r="C51" s="247" t="s">
        <v>68</v>
      </c>
      <c r="D51" s="176" t="s">
        <v>158</v>
      </c>
      <c r="E51" s="327" t="s">
        <v>160</v>
      </c>
      <c r="F51" s="328"/>
      <c r="G51" s="328"/>
      <c r="H51" s="328"/>
      <c r="I51" s="328"/>
      <c r="J51" s="328"/>
      <c r="K51" s="328"/>
      <c r="L51" s="328"/>
      <c r="M51" s="329"/>
      <c r="N51" s="21">
        <v>300</v>
      </c>
      <c r="O51" s="22"/>
      <c r="P51" s="23"/>
      <c r="Q51" s="22"/>
      <c r="R51" s="25"/>
      <c r="S51" s="22"/>
      <c r="T51" s="25"/>
    </row>
    <row r="52" spans="1:20" s="26" customFormat="1">
      <c r="A52" s="250">
        <v>7</v>
      </c>
      <c r="B52" s="25" t="s">
        <v>67</v>
      </c>
      <c r="C52" s="25" t="s">
        <v>68</v>
      </c>
      <c r="D52" s="176" t="s">
        <v>158</v>
      </c>
      <c r="E52" s="327" t="s">
        <v>161</v>
      </c>
      <c r="F52" s="328"/>
      <c r="G52" s="328"/>
      <c r="H52" s="328"/>
      <c r="I52" s="328"/>
      <c r="J52" s="328"/>
      <c r="K52" s="328"/>
      <c r="L52" s="328"/>
      <c r="M52" s="329"/>
      <c r="N52" s="21">
        <v>250</v>
      </c>
      <c r="O52" s="22"/>
      <c r="P52" s="23"/>
      <c r="Q52" s="22"/>
      <c r="R52" s="25"/>
      <c r="S52" s="22"/>
      <c r="T52" s="25"/>
    </row>
    <row r="53" spans="1:20" s="26" customFormat="1">
      <c r="A53" s="250"/>
      <c r="B53" s="25" t="s">
        <v>67</v>
      </c>
      <c r="C53" s="247" t="s">
        <v>68</v>
      </c>
      <c r="D53" s="176" t="s">
        <v>158</v>
      </c>
      <c r="E53" s="327" t="s">
        <v>162</v>
      </c>
      <c r="F53" s="328"/>
      <c r="G53" s="328"/>
      <c r="H53" s="328"/>
      <c r="I53" s="328"/>
      <c r="J53" s="328"/>
      <c r="K53" s="328"/>
      <c r="L53" s="328"/>
      <c r="M53" s="329"/>
      <c r="N53" s="21">
        <v>230</v>
      </c>
      <c r="O53" s="22"/>
      <c r="P53" s="23"/>
      <c r="Q53" s="22"/>
      <c r="R53" s="25"/>
      <c r="S53" s="22"/>
      <c r="T53" s="25"/>
    </row>
    <row r="54" spans="1:20" s="26" customFormat="1">
      <c r="A54" s="250"/>
      <c r="B54" s="25"/>
      <c r="C54" s="247"/>
      <c r="D54" s="176"/>
      <c r="E54" s="330"/>
      <c r="F54" s="331"/>
      <c r="G54" s="331"/>
      <c r="H54" s="331"/>
      <c r="I54" s="331"/>
      <c r="J54" s="331"/>
      <c r="K54" s="331"/>
      <c r="L54" s="331"/>
      <c r="M54" s="332"/>
      <c r="N54" s="21"/>
      <c r="O54" s="22"/>
      <c r="P54" s="23"/>
      <c r="Q54" s="22"/>
      <c r="R54" s="25"/>
      <c r="S54" s="22"/>
      <c r="T54" s="25"/>
    </row>
    <row r="55" spans="1:20" s="26" customFormat="1">
      <c r="A55" s="250"/>
      <c r="B55" s="25"/>
      <c r="C55" s="247"/>
      <c r="D55" s="176"/>
      <c r="E55" s="330"/>
      <c r="F55" s="331"/>
      <c r="G55" s="331"/>
      <c r="H55" s="331"/>
      <c r="I55" s="331"/>
      <c r="J55" s="331"/>
      <c r="K55" s="331"/>
      <c r="L55" s="331"/>
      <c r="M55" s="332"/>
      <c r="N55" s="21"/>
      <c r="O55" s="22"/>
      <c r="P55" s="23"/>
      <c r="Q55" s="22"/>
      <c r="R55" s="25"/>
      <c r="S55" s="22"/>
      <c r="T55" s="25"/>
    </row>
    <row r="56" spans="1:20" s="26" customFormat="1">
      <c r="A56" s="27"/>
      <c r="B56" s="30"/>
      <c r="C56" s="194"/>
      <c r="D56" s="195"/>
      <c r="E56" s="330"/>
      <c r="F56" s="331"/>
      <c r="G56" s="331"/>
      <c r="H56" s="331"/>
      <c r="I56" s="331"/>
      <c r="J56" s="331"/>
      <c r="K56" s="331"/>
      <c r="L56" s="331"/>
      <c r="M56" s="332"/>
      <c r="N56" s="196"/>
      <c r="O56" s="28"/>
      <c r="P56" s="29"/>
      <c r="Q56" s="28"/>
      <c r="R56" s="30"/>
      <c r="S56" s="28"/>
      <c r="T56" s="30"/>
    </row>
    <row r="57" spans="1:20" s="197" customFormat="1">
      <c r="B57" s="198"/>
      <c r="C57" s="198"/>
      <c r="D57" s="198"/>
      <c r="L57" s="197" t="s">
        <v>163</v>
      </c>
      <c r="M57" s="185"/>
      <c r="N57" s="185">
        <f>SUM(N49:N56)</f>
        <v>1180</v>
      </c>
      <c r="O57" s="199">
        <f>SUM(O49:O56)</f>
        <v>0</v>
      </c>
      <c r="P57" s="200"/>
      <c r="Q57" s="185">
        <f>SUM(Q49:Q56)</f>
        <v>0</v>
      </c>
      <c r="R57" s="200"/>
      <c r="S57" s="185">
        <f>SUM(S49:S56)</f>
        <v>0</v>
      </c>
      <c r="T57" s="200"/>
    </row>
    <row r="58" spans="1:20" s="135" customFormat="1">
      <c r="B58" s="177"/>
      <c r="C58" s="177"/>
      <c r="D58" s="177"/>
      <c r="M58" s="178"/>
      <c r="N58" s="178"/>
      <c r="O58" s="179"/>
      <c r="P58" s="180"/>
      <c r="Q58" s="178"/>
      <c r="R58" s="180"/>
      <c r="S58" s="178"/>
      <c r="T58" s="180"/>
    </row>
    <row r="59" spans="1:20" s="206" customFormat="1" ht="31.5">
      <c r="A59" s="201" t="s">
        <v>164</v>
      </c>
      <c r="B59" s="202"/>
      <c r="C59" s="202"/>
      <c r="D59" s="202"/>
      <c r="E59" s="202"/>
      <c r="F59" s="202"/>
      <c r="G59" s="202"/>
      <c r="H59" s="202"/>
      <c r="I59" s="202"/>
      <c r="J59" s="202"/>
      <c r="K59" s="202"/>
      <c r="L59" s="202"/>
      <c r="M59" s="203"/>
      <c r="N59" s="204" t="s">
        <v>125</v>
      </c>
      <c r="O59" s="205" t="s">
        <v>126</v>
      </c>
      <c r="P59" s="205" t="s">
        <v>127</v>
      </c>
      <c r="Q59" s="205" t="s">
        <v>128</v>
      </c>
      <c r="R59" s="205" t="s">
        <v>127</v>
      </c>
      <c r="S59" s="205" t="s">
        <v>129</v>
      </c>
      <c r="T59" s="205" t="s">
        <v>127</v>
      </c>
    </row>
    <row r="60" spans="1:20" ht="30">
      <c r="A60" s="17" t="s">
        <v>130</v>
      </c>
      <c r="B60" s="173" t="s">
        <v>131</v>
      </c>
      <c r="C60" s="173" t="s">
        <v>132</v>
      </c>
      <c r="D60" s="193" t="s">
        <v>133</v>
      </c>
      <c r="E60" s="347" t="s">
        <v>134</v>
      </c>
      <c r="F60" s="336"/>
      <c r="G60" s="336"/>
      <c r="H60" s="336"/>
      <c r="I60" s="336"/>
      <c r="J60" s="336"/>
      <c r="K60" s="336"/>
      <c r="L60" s="336"/>
      <c r="M60" s="337"/>
      <c r="N60" s="249" t="s">
        <v>135</v>
      </c>
      <c r="O60" s="10" t="s">
        <v>135</v>
      </c>
      <c r="P60" s="14"/>
      <c r="Q60" s="10" t="s">
        <v>135</v>
      </c>
      <c r="R60" s="15"/>
      <c r="S60" s="10" t="s">
        <v>135</v>
      </c>
      <c r="T60" s="15"/>
    </row>
    <row r="61" spans="1:20" s="26" customFormat="1">
      <c r="A61" s="250">
        <v>1</v>
      </c>
      <c r="B61" s="25" t="s">
        <v>46</v>
      </c>
      <c r="C61" s="247" t="s">
        <v>48</v>
      </c>
      <c r="D61" s="243" t="s">
        <v>165</v>
      </c>
      <c r="E61" s="327" t="s">
        <v>166</v>
      </c>
      <c r="F61" s="328"/>
      <c r="G61" s="328"/>
      <c r="H61" s="328"/>
      <c r="I61" s="328"/>
      <c r="J61" s="328"/>
      <c r="K61" s="328"/>
      <c r="L61" s="328"/>
      <c r="M61" s="329"/>
      <c r="N61" s="21">
        <v>1300</v>
      </c>
      <c r="O61" s="22"/>
      <c r="P61" s="23"/>
      <c r="Q61" s="22"/>
      <c r="R61" s="25"/>
      <c r="S61" s="22"/>
      <c r="T61" s="25"/>
    </row>
    <row r="62" spans="1:20" s="26" customFormat="1">
      <c r="A62" s="250">
        <v>4</v>
      </c>
      <c r="B62" s="25" t="s">
        <v>67</v>
      </c>
      <c r="C62" s="247" t="s">
        <v>68</v>
      </c>
      <c r="D62" s="176" t="s">
        <v>167</v>
      </c>
      <c r="E62" s="327" t="s">
        <v>168</v>
      </c>
      <c r="F62" s="328"/>
      <c r="G62" s="328"/>
      <c r="H62" s="328"/>
      <c r="I62" s="328"/>
      <c r="J62" s="328"/>
      <c r="K62" s="328"/>
      <c r="L62" s="328"/>
      <c r="M62" s="329"/>
      <c r="N62" s="21">
        <v>400</v>
      </c>
      <c r="O62" s="22"/>
      <c r="P62" s="23"/>
      <c r="Q62" s="22"/>
      <c r="R62" s="25"/>
      <c r="S62" s="22"/>
      <c r="T62" s="25"/>
    </row>
    <row r="63" spans="1:20" s="26" customFormat="1" ht="32.1" customHeight="1">
      <c r="A63" s="252">
        <v>7</v>
      </c>
      <c r="B63" s="253" t="s">
        <v>67</v>
      </c>
      <c r="C63" s="254" t="s">
        <v>303</v>
      </c>
      <c r="D63" s="255" t="s">
        <v>167</v>
      </c>
      <c r="E63" s="344" t="s">
        <v>304</v>
      </c>
      <c r="F63" s="345"/>
      <c r="G63" s="345"/>
      <c r="H63" s="345"/>
      <c r="I63" s="345"/>
      <c r="J63" s="345"/>
      <c r="K63" s="345"/>
      <c r="L63" s="345"/>
      <c r="M63" s="346"/>
      <c r="N63" s="256">
        <v>100</v>
      </c>
      <c r="O63" s="22"/>
      <c r="P63" s="23"/>
      <c r="Q63" s="22"/>
      <c r="R63" s="25"/>
      <c r="S63" s="22"/>
      <c r="T63" s="25"/>
    </row>
    <row r="64" spans="1:20" s="26" customFormat="1">
      <c r="A64" s="250"/>
      <c r="B64" s="25"/>
      <c r="C64" s="247"/>
      <c r="D64" s="176"/>
      <c r="E64" s="330"/>
      <c r="F64" s="331"/>
      <c r="G64" s="331"/>
      <c r="H64" s="331"/>
      <c r="I64" s="331"/>
      <c r="J64" s="331"/>
      <c r="K64" s="331"/>
      <c r="L64" s="331"/>
      <c r="M64" s="332"/>
      <c r="N64" s="21"/>
      <c r="O64" s="22"/>
      <c r="P64" s="23"/>
      <c r="Q64" s="22"/>
      <c r="R64" s="25"/>
      <c r="S64" s="22"/>
      <c r="T64" s="25"/>
    </row>
    <row r="65" spans="1:20" s="26" customFormat="1">
      <c r="A65" s="250"/>
      <c r="B65" s="25"/>
      <c r="C65" s="247"/>
      <c r="D65" s="176"/>
      <c r="E65" s="330"/>
      <c r="F65" s="331"/>
      <c r="G65" s="331"/>
      <c r="H65" s="331"/>
      <c r="I65" s="331"/>
      <c r="J65" s="331"/>
      <c r="K65" s="331"/>
      <c r="L65" s="331"/>
      <c r="M65" s="332"/>
      <c r="N65" s="21"/>
      <c r="O65" s="22"/>
      <c r="P65" s="23"/>
      <c r="Q65" s="22"/>
      <c r="R65" s="25"/>
      <c r="S65" s="22"/>
      <c r="T65" s="25"/>
    </row>
    <row r="66" spans="1:20" s="26" customFormat="1">
      <c r="A66" s="250"/>
      <c r="B66" s="25"/>
      <c r="C66" s="247"/>
      <c r="D66" s="176"/>
      <c r="E66" s="330"/>
      <c r="F66" s="331"/>
      <c r="G66" s="331"/>
      <c r="H66" s="331"/>
      <c r="I66" s="331"/>
      <c r="J66" s="331"/>
      <c r="K66" s="331"/>
      <c r="L66" s="331"/>
      <c r="M66" s="332"/>
      <c r="N66" s="21"/>
      <c r="O66" s="22"/>
      <c r="P66" s="23"/>
      <c r="Q66" s="22"/>
      <c r="R66" s="25"/>
      <c r="S66" s="22"/>
      <c r="T66" s="25"/>
    </row>
    <row r="67" spans="1:20" s="26" customFormat="1">
      <c r="A67" s="250"/>
      <c r="B67" s="25"/>
      <c r="C67" s="247"/>
      <c r="D67" s="176"/>
      <c r="E67" s="330"/>
      <c r="F67" s="331"/>
      <c r="G67" s="331"/>
      <c r="H67" s="331"/>
      <c r="I67" s="331"/>
      <c r="J67" s="331"/>
      <c r="K67" s="331"/>
      <c r="L67" s="331"/>
      <c r="M67" s="332"/>
      <c r="N67" s="21"/>
      <c r="O67" s="22"/>
      <c r="P67" s="23"/>
      <c r="Q67" s="22"/>
      <c r="R67" s="25"/>
      <c r="S67" s="22"/>
      <c r="T67" s="25"/>
    </row>
    <row r="68" spans="1:20" s="26" customFormat="1">
      <c r="A68" s="250"/>
      <c r="B68" s="25"/>
      <c r="C68" s="247"/>
      <c r="D68" s="176"/>
      <c r="E68" s="330"/>
      <c r="F68" s="331"/>
      <c r="G68" s="331"/>
      <c r="H68" s="331"/>
      <c r="I68" s="331"/>
      <c r="J68" s="331"/>
      <c r="K68" s="331"/>
      <c r="L68" s="331"/>
      <c r="M68" s="332"/>
      <c r="N68" s="21"/>
      <c r="O68" s="22"/>
      <c r="P68" s="23"/>
      <c r="Q68" s="22"/>
      <c r="R68" s="25"/>
      <c r="S68" s="22"/>
      <c r="T68" s="25"/>
    </row>
    <row r="69" spans="1:20" s="26" customFormat="1">
      <c r="A69" s="250"/>
      <c r="B69" s="25"/>
      <c r="C69" s="247"/>
      <c r="D69" s="176"/>
      <c r="E69" s="330"/>
      <c r="F69" s="331"/>
      <c r="G69" s="331"/>
      <c r="H69" s="331"/>
      <c r="I69" s="331"/>
      <c r="J69" s="331"/>
      <c r="K69" s="331"/>
      <c r="L69" s="331"/>
      <c r="M69" s="332"/>
      <c r="N69" s="21"/>
      <c r="O69" s="22"/>
      <c r="P69" s="23"/>
      <c r="Q69" s="22"/>
      <c r="R69" s="25"/>
      <c r="S69" s="22"/>
      <c r="T69" s="25"/>
    </row>
    <row r="70" spans="1:20" s="135" customFormat="1">
      <c r="B70" s="177"/>
      <c r="C70" s="177"/>
      <c r="D70" s="177"/>
      <c r="K70" s="207" t="s">
        <v>169</v>
      </c>
      <c r="L70" s="208"/>
      <c r="M70" s="208"/>
      <c r="N70" s="178">
        <f>SUM(N61:N69)</f>
        <v>1800</v>
      </c>
      <c r="O70" s="179">
        <f>SUM(O61:O69)</f>
        <v>0</v>
      </c>
      <c r="P70" s="178"/>
      <c r="Q70" s="178">
        <f>SUM(Q61:Q69)</f>
        <v>0</v>
      </c>
      <c r="R70" s="178"/>
      <c r="S70" s="178">
        <f>SUM(S61:S69)</f>
        <v>0</v>
      </c>
      <c r="T70" s="178"/>
    </row>
    <row r="71" spans="1:20" s="134" customFormat="1">
      <c r="B71" s="141"/>
      <c r="C71" s="141"/>
      <c r="D71" s="141"/>
      <c r="O71" s="150"/>
      <c r="P71" s="151"/>
      <c r="Q71" s="148"/>
      <c r="R71" s="151"/>
      <c r="S71" s="148"/>
      <c r="T71" s="151"/>
    </row>
    <row r="72" spans="1:20" s="171" customFormat="1" ht="31.5">
      <c r="A72" s="209" t="s">
        <v>170</v>
      </c>
      <c r="B72" s="210"/>
      <c r="C72" s="210"/>
      <c r="D72" s="210"/>
      <c r="E72" s="54"/>
      <c r="F72" s="54"/>
      <c r="G72" s="54"/>
      <c r="H72" s="54"/>
      <c r="I72" s="54"/>
      <c r="J72" s="54"/>
      <c r="K72" s="54"/>
      <c r="L72" s="54"/>
      <c r="M72" s="55"/>
      <c r="N72" s="211" t="s">
        <v>125</v>
      </c>
      <c r="O72" s="212" t="s">
        <v>126</v>
      </c>
      <c r="P72" s="212" t="s">
        <v>127</v>
      </c>
      <c r="Q72" s="212" t="s">
        <v>128</v>
      </c>
      <c r="R72" s="212" t="s">
        <v>127</v>
      </c>
      <c r="S72" s="212" t="s">
        <v>129</v>
      </c>
      <c r="T72" s="212" t="s">
        <v>127</v>
      </c>
    </row>
    <row r="73" spans="1:20" ht="30">
      <c r="A73" s="17" t="s">
        <v>130</v>
      </c>
      <c r="B73" s="173" t="s">
        <v>131</v>
      </c>
      <c r="C73" s="173" t="s">
        <v>132</v>
      </c>
      <c r="D73" s="213" t="s">
        <v>133</v>
      </c>
      <c r="E73" s="336" t="s">
        <v>134</v>
      </c>
      <c r="F73" s="336"/>
      <c r="G73" s="336"/>
      <c r="H73" s="336"/>
      <c r="I73" s="336"/>
      <c r="J73" s="336"/>
      <c r="K73" s="336"/>
      <c r="L73" s="336"/>
      <c r="M73" s="337"/>
      <c r="N73" s="249" t="s">
        <v>135</v>
      </c>
      <c r="O73" s="249" t="s">
        <v>135</v>
      </c>
      <c r="P73" s="14"/>
      <c r="Q73" s="249" t="s">
        <v>135</v>
      </c>
      <c r="R73" s="15"/>
      <c r="S73" s="249" t="s">
        <v>135</v>
      </c>
      <c r="T73" s="15"/>
    </row>
    <row r="74" spans="1:20" s="26" customFormat="1">
      <c r="A74" s="250">
        <v>2</v>
      </c>
      <c r="B74" s="25" t="s">
        <v>46</v>
      </c>
      <c r="C74" s="247" t="s">
        <v>68</v>
      </c>
      <c r="D74" s="176" t="s">
        <v>171</v>
      </c>
      <c r="E74" s="341" t="s">
        <v>172</v>
      </c>
      <c r="F74" s="342"/>
      <c r="G74" s="342"/>
      <c r="H74" s="342"/>
      <c r="I74" s="342"/>
      <c r="J74" s="342"/>
      <c r="K74" s="342"/>
      <c r="L74" s="342"/>
      <c r="M74" s="343"/>
      <c r="N74" s="21">
        <v>230</v>
      </c>
      <c r="O74" s="21"/>
      <c r="P74" s="23"/>
      <c r="Q74" s="21"/>
      <c r="R74" s="25"/>
      <c r="S74" s="21"/>
      <c r="T74" s="25"/>
    </row>
    <row r="75" spans="1:20" s="26" customFormat="1">
      <c r="A75" s="250">
        <v>3</v>
      </c>
      <c r="B75" s="25" t="s">
        <v>67</v>
      </c>
      <c r="C75" s="247" t="s">
        <v>68</v>
      </c>
      <c r="D75" s="176" t="s">
        <v>171</v>
      </c>
      <c r="E75" s="327" t="s">
        <v>173</v>
      </c>
      <c r="F75" s="328"/>
      <c r="G75" s="328"/>
      <c r="H75" s="328"/>
      <c r="I75" s="328"/>
      <c r="J75" s="328"/>
      <c r="K75" s="328"/>
      <c r="L75" s="328"/>
      <c r="M75" s="329"/>
      <c r="N75" s="21">
        <v>100</v>
      </c>
      <c r="O75" s="21"/>
      <c r="P75" s="23"/>
      <c r="Q75" s="21"/>
      <c r="R75" s="25"/>
      <c r="S75" s="21"/>
      <c r="T75" s="25"/>
    </row>
    <row r="76" spans="1:20" s="26" customFormat="1">
      <c r="A76" s="250">
        <v>6</v>
      </c>
      <c r="B76" s="25" t="s">
        <v>67</v>
      </c>
      <c r="C76" s="25" t="s">
        <v>68</v>
      </c>
      <c r="D76" s="176" t="s">
        <v>171</v>
      </c>
      <c r="E76" s="327" t="s">
        <v>174</v>
      </c>
      <c r="F76" s="328"/>
      <c r="G76" s="328"/>
      <c r="H76" s="328"/>
      <c r="I76" s="328"/>
      <c r="J76" s="328"/>
      <c r="K76" s="328"/>
      <c r="L76" s="328"/>
      <c r="M76" s="329"/>
      <c r="N76" s="21">
        <v>200</v>
      </c>
      <c r="O76" s="21"/>
      <c r="P76" s="23"/>
      <c r="Q76" s="21"/>
      <c r="R76" s="25"/>
      <c r="S76" s="21"/>
      <c r="T76" s="25"/>
    </row>
    <row r="77" spans="1:20" s="26" customFormat="1">
      <c r="A77" s="250"/>
      <c r="B77" s="25"/>
      <c r="C77" s="25"/>
      <c r="D77" s="176"/>
      <c r="E77" s="330"/>
      <c r="F77" s="331"/>
      <c r="G77" s="331"/>
      <c r="H77" s="331"/>
      <c r="I77" s="331"/>
      <c r="J77" s="331"/>
      <c r="K77" s="331"/>
      <c r="L77" s="331"/>
      <c r="M77" s="332"/>
      <c r="N77" s="21"/>
      <c r="O77" s="21"/>
      <c r="P77" s="23"/>
      <c r="Q77" s="21"/>
      <c r="R77" s="25"/>
      <c r="S77" s="21"/>
      <c r="T77" s="25"/>
    </row>
    <row r="78" spans="1:20" s="26" customFormat="1">
      <c r="A78" s="250"/>
      <c r="B78" s="25"/>
      <c r="C78" s="25"/>
      <c r="D78" s="176"/>
      <c r="E78" s="330"/>
      <c r="F78" s="331"/>
      <c r="G78" s="331"/>
      <c r="H78" s="331"/>
      <c r="I78" s="331"/>
      <c r="J78" s="331"/>
      <c r="K78" s="331"/>
      <c r="L78" s="331"/>
      <c r="M78" s="332"/>
      <c r="N78" s="21"/>
      <c r="O78" s="21"/>
      <c r="P78" s="23"/>
      <c r="Q78" s="21"/>
      <c r="R78" s="25"/>
      <c r="S78" s="21"/>
      <c r="T78" s="25"/>
    </row>
    <row r="79" spans="1:20" s="26" customFormat="1">
      <c r="A79" s="250"/>
      <c r="B79" s="25"/>
      <c r="C79" s="25"/>
      <c r="D79" s="176"/>
      <c r="E79" s="330"/>
      <c r="F79" s="331"/>
      <c r="G79" s="331"/>
      <c r="H79" s="331"/>
      <c r="I79" s="331"/>
      <c r="J79" s="331"/>
      <c r="K79" s="331"/>
      <c r="L79" s="331"/>
      <c r="M79" s="332"/>
      <c r="N79" s="21"/>
      <c r="O79" s="21"/>
      <c r="P79" s="29"/>
      <c r="Q79" s="21"/>
      <c r="R79" s="30"/>
      <c r="S79" s="21"/>
      <c r="T79" s="25"/>
    </row>
    <row r="80" spans="1:20" s="135" customFormat="1">
      <c r="B80" s="177"/>
      <c r="C80" s="177"/>
      <c r="D80" s="177"/>
      <c r="K80" s="207" t="s">
        <v>175</v>
      </c>
      <c r="L80" s="208"/>
      <c r="M80" s="208"/>
      <c r="N80" s="178">
        <f>SUM(N74:N79)</f>
        <v>530</v>
      </c>
      <c r="O80" s="179">
        <f>SUM(O74:O79)</f>
        <v>0</v>
      </c>
      <c r="P80" s="200"/>
      <c r="Q80" s="178">
        <f>SUM(Q74:Q79)</f>
        <v>0</v>
      </c>
      <c r="R80" s="200"/>
      <c r="S80" s="178">
        <f>SUM(S74:S79)</f>
        <v>0</v>
      </c>
      <c r="T80" s="214"/>
    </row>
    <row r="81" spans="1:20" s="134" customFormat="1">
      <c r="B81" s="141"/>
      <c r="C81" s="141"/>
      <c r="D81" s="141"/>
      <c r="O81" s="150"/>
      <c r="P81" s="151"/>
      <c r="Q81" s="148"/>
      <c r="R81" s="151"/>
      <c r="S81" s="148"/>
      <c r="T81" s="151"/>
    </row>
    <row r="82" spans="1:20" s="48" customFormat="1" ht="37.5">
      <c r="A82" s="56" t="s">
        <v>176</v>
      </c>
      <c r="B82" s="215"/>
      <c r="C82" s="76" t="s">
        <v>177</v>
      </c>
      <c r="D82" s="215"/>
      <c r="E82" s="57"/>
      <c r="F82" s="57"/>
      <c r="G82" s="57"/>
      <c r="H82" s="57"/>
      <c r="I82" s="57"/>
      <c r="J82" s="57"/>
      <c r="K82" s="57"/>
      <c r="L82" s="57"/>
      <c r="M82" s="58"/>
      <c r="N82" s="216" t="s">
        <v>125</v>
      </c>
      <c r="O82" s="59" t="s">
        <v>126</v>
      </c>
      <c r="P82" s="217" t="s">
        <v>127</v>
      </c>
      <c r="Q82" s="59" t="s">
        <v>128</v>
      </c>
      <c r="R82" s="60" t="s">
        <v>127</v>
      </c>
      <c r="S82" s="59" t="s">
        <v>129</v>
      </c>
      <c r="T82" s="60" t="s">
        <v>127</v>
      </c>
    </row>
    <row r="83" spans="1:20" ht="30">
      <c r="A83" s="17" t="s">
        <v>130</v>
      </c>
      <c r="B83" s="173" t="s">
        <v>131</v>
      </c>
      <c r="C83" s="173" t="s">
        <v>132</v>
      </c>
      <c r="D83" s="213" t="s">
        <v>133</v>
      </c>
      <c r="E83" s="336" t="s">
        <v>134</v>
      </c>
      <c r="F83" s="336"/>
      <c r="G83" s="336"/>
      <c r="H83" s="336"/>
      <c r="I83" s="336"/>
      <c r="J83" s="336"/>
      <c r="K83" s="336"/>
      <c r="L83" s="336"/>
      <c r="M83" s="337"/>
      <c r="N83" s="249" t="s">
        <v>135</v>
      </c>
      <c r="O83" s="10" t="s">
        <v>135</v>
      </c>
      <c r="P83" s="14"/>
      <c r="Q83" s="10" t="s">
        <v>135</v>
      </c>
      <c r="R83" s="15"/>
      <c r="S83" s="10" t="s">
        <v>135</v>
      </c>
      <c r="T83" s="15"/>
    </row>
    <row r="84" spans="1:20" s="26" customFormat="1">
      <c r="A84" s="250">
        <v>6</v>
      </c>
      <c r="B84" s="25" t="s">
        <v>67</v>
      </c>
      <c r="C84" s="25" t="s">
        <v>68</v>
      </c>
      <c r="D84" s="184" t="s">
        <v>178</v>
      </c>
      <c r="E84" s="327" t="s">
        <v>179</v>
      </c>
      <c r="F84" s="328"/>
      <c r="G84" s="328"/>
      <c r="H84" s="328"/>
      <c r="I84" s="328"/>
      <c r="J84" s="328"/>
      <c r="K84" s="328"/>
      <c r="L84" s="328"/>
      <c r="M84" s="329"/>
      <c r="N84" s="21">
        <v>560</v>
      </c>
      <c r="O84" s="22"/>
      <c r="P84" s="23"/>
      <c r="Q84" s="22"/>
      <c r="R84" s="25"/>
      <c r="S84" s="22"/>
      <c r="T84" s="25"/>
    </row>
    <row r="85" spans="1:20" s="26" customFormat="1">
      <c r="A85" s="250">
        <v>7</v>
      </c>
      <c r="B85" s="25" t="s">
        <v>67</v>
      </c>
      <c r="C85" s="25" t="s">
        <v>68</v>
      </c>
      <c r="D85" s="184" t="s">
        <v>178</v>
      </c>
      <c r="E85" s="327" t="s">
        <v>296</v>
      </c>
      <c r="F85" s="328"/>
      <c r="G85" s="328"/>
      <c r="H85" s="328"/>
      <c r="I85" s="328"/>
      <c r="J85" s="328"/>
      <c r="K85" s="328"/>
      <c r="L85" s="328"/>
      <c r="M85" s="329"/>
      <c r="N85" s="21">
        <v>840</v>
      </c>
      <c r="O85" s="22"/>
      <c r="P85" s="23"/>
      <c r="Q85" s="22"/>
      <c r="R85" s="25"/>
      <c r="S85" s="22"/>
      <c r="T85" s="25"/>
    </row>
    <row r="86" spans="1:20" s="26" customFormat="1" ht="41.1" customHeight="1">
      <c r="A86" s="250">
        <v>9</v>
      </c>
      <c r="B86" s="25" t="s">
        <v>67</v>
      </c>
      <c r="C86" s="25" t="s">
        <v>97</v>
      </c>
      <c r="D86" s="184" t="s">
        <v>178</v>
      </c>
      <c r="E86" s="327" t="s">
        <v>180</v>
      </c>
      <c r="F86" s="328"/>
      <c r="G86" s="328"/>
      <c r="H86" s="328"/>
      <c r="I86" s="328"/>
      <c r="J86" s="328"/>
      <c r="K86" s="328"/>
      <c r="L86" s="328"/>
      <c r="M86" s="329"/>
      <c r="N86" s="21">
        <v>503</v>
      </c>
      <c r="O86" s="22"/>
      <c r="P86" s="23"/>
      <c r="Q86" s="22"/>
      <c r="R86" s="25"/>
      <c r="S86" s="22"/>
      <c r="T86" s="25"/>
    </row>
    <row r="87" spans="1:20" s="26" customFormat="1" ht="33.950000000000003" customHeight="1">
      <c r="A87" s="250">
        <v>10</v>
      </c>
      <c r="B87" s="25" t="s">
        <v>67</v>
      </c>
      <c r="C87" s="25" t="s">
        <v>46</v>
      </c>
      <c r="D87" s="184" t="s">
        <v>178</v>
      </c>
      <c r="E87" s="327" t="s">
        <v>181</v>
      </c>
      <c r="F87" s="328"/>
      <c r="G87" s="328"/>
      <c r="H87" s="328"/>
      <c r="I87" s="328"/>
      <c r="J87" s="328"/>
      <c r="K87" s="328"/>
      <c r="L87" s="328"/>
      <c r="M87" s="329"/>
      <c r="N87" s="21">
        <v>357</v>
      </c>
      <c r="O87" s="22"/>
      <c r="P87" s="23"/>
      <c r="Q87" s="22"/>
      <c r="R87" s="25"/>
      <c r="S87" s="22"/>
      <c r="T87" s="25"/>
    </row>
    <row r="88" spans="1:20" s="26" customFormat="1" ht="73.5" customHeight="1">
      <c r="A88" s="250">
        <v>11</v>
      </c>
      <c r="B88" s="25" t="s">
        <v>46</v>
      </c>
      <c r="C88" s="25" t="s">
        <v>59</v>
      </c>
      <c r="D88" s="184" t="s">
        <v>178</v>
      </c>
      <c r="E88" s="327" t="s">
        <v>297</v>
      </c>
      <c r="F88" s="328"/>
      <c r="G88" s="328"/>
      <c r="H88" s="328"/>
      <c r="I88" s="328"/>
      <c r="J88" s="328"/>
      <c r="K88" s="328"/>
      <c r="L88" s="328"/>
      <c r="M88" s="329"/>
      <c r="N88" s="21">
        <v>2953</v>
      </c>
      <c r="O88" s="22"/>
      <c r="P88" s="23"/>
      <c r="Q88" s="22"/>
      <c r="R88" s="25"/>
      <c r="S88" s="22"/>
      <c r="T88" s="25"/>
    </row>
    <row r="89" spans="1:20" s="26" customFormat="1" ht="36" customHeight="1">
      <c r="A89" s="250">
        <v>12</v>
      </c>
      <c r="B89" s="25" t="s">
        <v>46</v>
      </c>
      <c r="C89" s="25" t="s">
        <v>46</v>
      </c>
      <c r="D89" s="184" t="s">
        <v>178</v>
      </c>
      <c r="E89" s="327" t="s">
        <v>300</v>
      </c>
      <c r="F89" s="328"/>
      <c r="G89" s="328"/>
      <c r="H89" s="328"/>
      <c r="I89" s="328"/>
      <c r="J89" s="328"/>
      <c r="K89" s="328"/>
      <c r="L89" s="328"/>
      <c r="M89" s="329"/>
      <c r="N89" s="21">
        <v>512</v>
      </c>
      <c r="O89" s="22"/>
      <c r="P89" s="23"/>
      <c r="Q89" s="22"/>
      <c r="R89" s="25"/>
      <c r="S89" s="22"/>
      <c r="T89" s="25"/>
    </row>
    <row r="90" spans="1:20" s="26" customFormat="1" ht="48" customHeight="1">
      <c r="A90" s="250">
        <v>13</v>
      </c>
      <c r="B90" s="25" t="s">
        <v>48</v>
      </c>
      <c r="C90" s="25" t="s">
        <v>48</v>
      </c>
      <c r="D90" s="184" t="s">
        <v>178</v>
      </c>
      <c r="E90" s="327" t="s">
        <v>182</v>
      </c>
      <c r="F90" s="328"/>
      <c r="G90" s="328"/>
      <c r="H90" s="328"/>
      <c r="I90" s="328"/>
      <c r="J90" s="328"/>
      <c r="K90" s="328"/>
      <c r="L90" s="328"/>
      <c r="M90" s="329"/>
      <c r="N90" s="21">
        <v>453</v>
      </c>
      <c r="O90" s="22"/>
      <c r="P90" s="23"/>
      <c r="Q90" s="22"/>
      <c r="R90" s="25"/>
      <c r="S90" s="22"/>
      <c r="T90" s="25"/>
    </row>
    <row r="91" spans="1:20" s="26" customFormat="1">
      <c r="A91" s="250"/>
      <c r="B91" s="25"/>
      <c r="C91" s="25"/>
      <c r="D91" s="184" t="s">
        <v>178</v>
      </c>
      <c r="E91" s="330"/>
      <c r="F91" s="331"/>
      <c r="G91" s="331"/>
      <c r="H91" s="331"/>
      <c r="I91" s="331"/>
      <c r="J91" s="331"/>
      <c r="K91" s="331"/>
      <c r="L91" s="331"/>
      <c r="M91" s="332"/>
      <c r="N91" s="21"/>
      <c r="O91" s="22"/>
      <c r="P91" s="23"/>
      <c r="Q91" s="22"/>
      <c r="R91" s="25"/>
      <c r="S91" s="22"/>
      <c r="T91" s="25"/>
    </row>
    <row r="92" spans="1:20" s="26" customFormat="1">
      <c r="A92" s="250"/>
      <c r="B92" s="25"/>
      <c r="C92" s="25"/>
      <c r="D92" s="184" t="s">
        <v>178</v>
      </c>
      <c r="E92" s="330"/>
      <c r="F92" s="331"/>
      <c r="G92" s="331"/>
      <c r="H92" s="331"/>
      <c r="I92" s="331"/>
      <c r="J92" s="331"/>
      <c r="K92" s="331"/>
      <c r="L92" s="331"/>
      <c r="M92" s="332"/>
      <c r="N92" s="21"/>
      <c r="O92" s="22"/>
      <c r="P92" s="23"/>
      <c r="Q92" s="22"/>
      <c r="R92" s="25"/>
      <c r="S92" s="22"/>
      <c r="T92" s="25"/>
    </row>
    <row r="93" spans="1:20" s="26" customFormat="1">
      <c r="A93" s="250"/>
      <c r="B93" s="25"/>
      <c r="C93" s="25"/>
      <c r="D93" s="184" t="s">
        <v>178</v>
      </c>
      <c r="E93" s="330"/>
      <c r="F93" s="331"/>
      <c r="G93" s="331"/>
      <c r="H93" s="331"/>
      <c r="I93" s="331"/>
      <c r="J93" s="331"/>
      <c r="K93" s="331"/>
      <c r="L93" s="331"/>
      <c r="M93" s="332"/>
      <c r="N93" s="21"/>
      <c r="O93" s="22"/>
      <c r="P93" s="23"/>
      <c r="Q93" s="22"/>
      <c r="R93" s="25"/>
      <c r="S93" s="22"/>
      <c r="T93" s="25"/>
    </row>
    <row r="94" spans="1:20" s="135" customFormat="1">
      <c r="B94" s="177"/>
      <c r="C94" s="177"/>
      <c r="D94" s="177"/>
      <c r="L94" s="208" t="s">
        <v>183</v>
      </c>
      <c r="M94" s="208"/>
      <c r="N94" s="178">
        <f>SUM(N84:N93)</f>
        <v>6178</v>
      </c>
      <c r="O94" s="179">
        <f>SUM(O84:O93)</f>
        <v>0</v>
      </c>
      <c r="P94" s="180"/>
      <c r="Q94" s="178">
        <f>SUM(Q84:Q93)</f>
        <v>0</v>
      </c>
      <c r="R94" s="180"/>
      <c r="S94" s="178">
        <f>SUM(S84:S93)</f>
        <v>0</v>
      </c>
      <c r="T94" s="180"/>
    </row>
    <row r="95" spans="1:20" s="134" customFormat="1">
      <c r="B95" s="141"/>
      <c r="C95" s="141"/>
      <c r="D95" s="141"/>
      <c r="O95" s="150"/>
      <c r="P95" s="151"/>
      <c r="Q95" s="148"/>
      <c r="R95" s="151"/>
      <c r="S95" s="148"/>
      <c r="T95" s="151"/>
    </row>
    <row r="96" spans="1:20" s="48" customFormat="1" ht="37.5">
      <c r="A96" s="61" t="s">
        <v>184</v>
      </c>
      <c r="B96" s="218"/>
      <c r="C96" s="218"/>
      <c r="D96" s="218"/>
      <c r="E96" s="62"/>
      <c r="F96" s="62"/>
      <c r="G96" s="62"/>
      <c r="H96" s="62"/>
      <c r="I96" s="62"/>
      <c r="J96" s="62"/>
      <c r="K96" s="62"/>
      <c r="L96" s="62"/>
      <c r="M96" s="63"/>
      <c r="N96" s="219" t="s">
        <v>125</v>
      </c>
      <c r="O96" s="220" t="s">
        <v>126</v>
      </c>
      <c r="P96" s="221" t="s">
        <v>127</v>
      </c>
      <c r="Q96" s="64" t="s">
        <v>128</v>
      </c>
      <c r="R96" s="65" t="s">
        <v>127</v>
      </c>
      <c r="S96" s="64" t="s">
        <v>129</v>
      </c>
      <c r="T96" s="65" t="s">
        <v>127</v>
      </c>
    </row>
    <row r="97" spans="1:20" ht="30">
      <c r="A97" s="17" t="s">
        <v>130</v>
      </c>
      <c r="B97" s="173" t="s">
        <v>131</v>
      </c>
      <c r="C97" s="173" t="s">
        <v>132</v>
      </c>
      <c r="D97" s="213" t="s">
        <v>133</v>
      </c>
      <c r="E97" s="336" t="s">
        <v>134</v>
      </c>
      <c r="F97" s="336"/>
      <c r="G97" s="336"/>
      <c r="H97" s="336"/>
      <c r="I97" s="336"/>
      <c r="J97" s="336"/>
      <c r="K97" s="336"/>
      <c r="L97" s="336"/>
      <c r="M97" s="337"/>
      <c r="N97" s="249" t="s">
        <v>135</v>
      </c>
      <c r="O97" s="10" t="s">
        <v>135</v>
      </c>
      <c r="P97" s="14"/>
      <c r="Q97" s="10" t="s">
        <v>135</v>
      </c>
      <c r="R97" s="15"/>
      <c r="S97" s="10" t="s">
        <v>135</v>
      </c>
      <c r="T97" s="15"/>
    </row>
    <row r="98" spans="1:20" s="26" customFormat="1" ht="30">
      <c r="A98" s="250">
        <v>9</v>
      </c>
      <c r="B98" s="25" t="s">
        <v>67</v>
      </c>
      <c r="C98" s="25" t="s">
        <v>67</v>
      </c>
      <c r="D98" s="176" t="s">
        <v>185</v>
      </c>
      <c r="E98" s="327" t="s">
        <v>186</v>
      </c>
      <c r="F98" s="328"/>
      <c r="G98" s="328"/>
      <c r="H98" s="328"/>
      <c r="I98" s="328"/>
      <c r="J98" s="328"/>
      <c r="K98" s="328"/>
      <c r="L98" s="328"/>
      <c r="M98" s="329"/>
      <c r="N98" s="21">
        <v>50</v>
      </c>
      <c r="O98" s="22"/>
      <c r="P98" s="23"/>
      <c r="Q98" s="22"/>
      <c r="R98" s="25"/>
      <c r="S98" s="22"/>
      <c r="T98" s="25"/>
    </row>
    <row r="99" spans="1:20" s="26" customFormat="1" ht="22.5" customHeight="1">
      <c r="A99" s="250">
        <v>11</v>
      </c>
      <c r="B99" s="25" t="s">
        <v>46</v>
      </c>
      <c r="C99" s="25" t="s">
        <v>46</v>
      </c>
      <c r="D99" s="176" t="s">
        <v>185</v>
      </c>
      <c r="E99" s="338" t="s">
        <v>187</v>
      </c>
      <c r="F99" s="339"/>
      <c r="G99" s="339"/>
      <c r="H99" s="339"/>
      <c r="I99" s="339"/>
      <c r="J99" s="339"/>
      <c r="K99" s="339"/>
      <c r="L99" s="339"/>
      <c r="M99" s="340"/>
      <c r="N99" s="21">
        <v>1635</v>
      </c>
      <c r="O99" s="22"/>
      <c r="P99" s="23"/>
      <c r="Q99" s="22"/>
      <c r="R99" s="25"/>
      <c r="S99" s="22"/>
      <c r="T99" s="25"/>
    </row>
    <row r="100" spans="1:20" s="26" customFormat="1" ht="15.95" customHeight="1">
      <c r="A100" s="250">
        <v>11</v>
      </c>
      <c r="B100" s="25" t="s">
        <v>46</v>
      </c>
      <c r="C100" s="25" t="s">
        <v>46</v>
      </c>
      <c r="D100" s="176" t="s">
        <v>185</v>
      </c>
      <c r="E100" s="338" t="s">
        <v>188</v>
      </c>
      <c r="F100" s="339"/>
      <c r="G100" s="339"/>
      <c r="H100" s="339"/>
      <c r="I100" s="339"/>
      <c r="J100" s="339"/>
      <c r="K100" s="339"/>
      <c r="L100" s="339"/>
      <c r="M100" s="340"/>
      <c r="N100" s="21">
        <v>560</v>
      </c>
      <c r="O100" s="22"/>
      <c r="P100" s="23"/>
      <c r="Q100" s="22"/>
      <c r="R100" s="25"/>
      <c r="S100" s="22"/>
      <c r="T100" s="25"/>
    </row>
    <row r="101" spans="1:20" s="26" customFormat="1" ht="30">
      <c r="A101" s="250">
        <v>12</v>
      </c>
      <c r="B101" s="25" t="s">
        <v>46</v>
      </c>
      <c r="C101" s="25" t="s">
        <v>46</v>
      </c>
      <c r="D101" s="176" t="s">
        <v>185</v>
      </c>
      <c r="E101" s="327" t="s">
        <v>301</v>
      </c>
      <c r="F101" s="328"/>
      <c r="G101" s="328"/>
      <c r="H101" s="328"/>
      <c r="I101" s="328"/>
      <c r="J101" s="328"/>
      <c r="K101" s="328"/>
      <c r="L101" s="328"/>
      <c r="M101" s="329"/>
      <c r="N101" s="21">
        <v>300</v>
      </c>
      <c r="O101" s="22"/>
      <c r="P101" s="23"/>
      <c r="Q101" s="22"/>
      <c r="R101" s="25"/>
      <c r="S101" s="22"/>
      <c r="T101" s="25"/>
    </row>
    <row r="102" spans="1:20" s="26" customFormat="1" ht="30">
      <c r="A102" s="250">
        <v>12</v>
      </c>
      <c r="B102" s="25" t="s">
        <v>46</v>
      </c>
      <c r="C102" s="25" t="s">
        <v>46</v>
      </c>
      <c r="D102" s="176" t="s">
        <v>185</v>
      </c>
      <c r="E102" s="327" t="s">
        <v>189</v>
      </c>
      <c r="F102" s="328"/>
      <c r="G102" s="328"/>
      <c r="H102" s="328"/>
      <c r="I102" s="328"/>
      <c r="J102" s="328"/>
      <c r="K102" s="328"/>
      <c r="L102" s="328"/>
      <c r="M102" s="329"/>
      <c r="N102" s="21">
        <v>2500</v>
      </c>
      <c r="O102" s="22"/>
      <c r="P102" s="23"/>
      <c r="Q102" s="22"/>
      <c r="R102" s="25"/>
      <c r="S102" s="22"/>
      <c r="T102" s="25"/>
    </row>
    <row r="103" spans="1:20" s="26" customFormat="1">
      <c r="A103" s="250"/>
      <c r="B103" s="25"/>
      <c r="C103" s="25"/>
      <c r="D103" s="176"/>
      <c r="E103" s="330"/>
      <c r="F103" s="331"/>
      <c r="G103" s="331"/>
      <c r="H103" s="331"/>
      <c r="I103" s="331"/>
      <c r="J103" s="331"/>
      <c r="K103" s="331"/>
      <c r="L103" s="331"/>
      <c r="M103" s="332"/>
      <c r="N103" s="21"/>
      <c r="O103" s="22"/>
      <c r="P103" s="23"/>
      <c r="Q103" s="22"/>
      <c r="R103" s="25"/>
      <c r="S103" s="22"/>
      <c r="T103" s="25"/>
    </row>
    <row r="104" spans="1:20" s="26" customFormat="1">
      <c r="A104" s="250"/>
      <c r="B104" s="25"/>
      <c r="C104" s="25"/>
      <c r="D104" s="176"/>
      <c r="E104" s="330"/>
      <c r="F104" s="331"/>
      <c r="G104" s="331"/>
      <c r="H104" s="331"/>
      <c r="I104" s="331"/>
      <c r="J104" s="331"/>
      <c r="K104" s="331"/>
      <c r="L104" s="331"/>
      <c r="M104" s="332"/>
      <c r="N104" s="21"/>
      <c r="O104" s="22"/>
      <c r="P104" s="23"/>
      <c r="Q104" s="22"/>
      <c r="R104" s="25"/>
      <c r="S104" s="22"/>
      <c r="T104" s="25"/>
    </row>
    <row r="105" spans="1:20" s="26" customFormat="1">
      <c r="A105" s="250"/>
      <c r="B105" s="25"/>
      <c r="C105" s="25"/>
      <c r="D105" s="176"/>
      <c r="E105" s="330"/>
      <c r="F105" s="331"/>
      <c r="G105" s="331"/>
      <c r="H105" s="331"/>
      <c r="I105" s="331"/>
      <c r="J105" s="331"/>
      <c r="K105" s="331"/>
      <c r="L105" s="331"/>
      <c r="M105" s="332"/>
      <c r="N105" s="21"/>
      <c r="O105" s="22"/>
      <c r="P105" s="23"/>
      <c r="Q105" s="22"/>
      <c r="R105" s="25"/>
      <c r="S105" s="22"/>
      <c r="T105" s="25"/>
    </row>
    <row r="106" spans="1:20" s="26" customFormat="1">
      <c r="A106" s="250"/>
      <c r="B106" s="25"/>
      <c r="C106" s="25"/>
      <c r="D106" s="176"/>
      <c r="E106" s="330"/>
      <c r="F106" s="331"/>
      <c r="G106" s="331"/>
      <c r="H106" s="331"/>
      <c r="I106" s="331"/>
      <c r="J106" s="331"/>
      <c r="K106" s="331"/>
      <c r="L106" s="331"/>
      <c r="M106" s="332"/>
      <c r="N106" s="21"/>
      <c r="O106" s="22"/>
      <c r="P106" s="23"/>
      <c r="Q106" s="22"/>
      <c r="R106" s="25"/>
      <c r="S106" s="22"/>
      <c r="T106" s="25"/>
    </row>
    <row r="107" spans="1:20" s="135" customFormat="1">
      <c r="B107" s="177"/>
      <c r="C107" s="177"/>
      <c r="D107" s="177"/>
      <c r="K107" s="207" t="s">
        <v>190</v>
      </c>
      <c r="L107" s="208"/>
      <c r="M107" s="208"/>
      <c r="N107" s="178">
        <f>SUM(N98:N106)</f>
        <v>5045</v>
      </c>
      <c r="O107" s="179">
        <f>SUM(O98:O106)</f>
        <v>0</v>
      </c>
      <c r="P107" s="178"/>
      <c r="Q107" s="178">
        <f>SUM(Q98:Q106)</f>
        <v>0</v>
      </c>
      <c r="R107" s="178"/>
      <c r="S107" s="178">
        <f>SUM(S98:S106)</f>
        <v>0</v>
      </c>
      <c r="T107" s="178"/>
    </row>
    <row r="108" spans="1:20" s="135" customFormat="1" ht="15.75" thickBot="1">
      <c r="B108" s="177"/>
      <c r="C108" s="177"/>
      <c r="D108" s="177"/>
      <c r="M108" s="178"/>
      <c r="N108" s="178"/>
      <c r="O108" s="179"/>
      <c r="P108" s="180"/>
      <c r="Q108" s="178"/>
      <c r="R108" s="180"/>
      <c r="S108" s="178"/>
      <c r="T108" s="180"/>
    </row>
    <row r="109" spans="1:20" s="135" customFormat="1" ht="19.5" thickBot="1">
      <c r="B109" s="177"/>
      <c r="C109" s="177"/>
      <c r="D109" s="177"/>
      <c r="K109" s="333" t="s">
        <v>191</v>
      </c>
      <c r="L109" s="334"/>
      <c r="M109" s="335"/>
      <c r="N109" s="178">
        <f>SUM(N94,N80,N107,N70,N57)</f>
        <v>14733</v>
      </c>
      <c r="O109" s="179">
        <f>SUM(O94,O80,O107,O70,O57)</f>
        <v>0</v>
      </c>
      <c r="P109" s="178"/>
      <c r="Q109" s="178">
        <f>SUM(Q94,Q80,Q107,Q70,Q57)</f>
        <v>0</v>
      </c>
      <c r="R109" s="178"/>
      <c r="S109" s="178">
        <f>SUM(S94,S80,S107,S70,S57)</f>
        <v>0</v>
      </c>
      <c r="T109" s="180"/>
    </row>
    <row r="110" spans="1:20" s="135" customFormat="1" ht="15.75" thickBot="1">
      <c r="B110" s="177"/>
      <c r="C110" s="177"/>
      <c r="D110" s="177"/>
      <c r="M110" s="178"/>
      <c r="N110" s="178"/>
      <c r="O110" s="179"/>
      <c r="P110" s="180"/>
      <c r="Q110" s="178"/>
      <c r="R110" s="180"/>
      <c r="S110" s="178"/>
      <c r="T110" s="180"/>
    </row>
    <row r="111" spans="1:20" s="135" customFormat="1" ht="21.75" thickBot="1">
      <c r="B111" s="177"/>
      <c r="C111" s="177"/>
      <c r="D111" s="318" t="s">
        <v>192</v>
      </c>
      <c r="E111" s="319"/>
      <c r="F111" s="319"/>
      <c r="G111" s="319"/>
      <c r="H111" s="319"/>
      <c r="I111" s="319"/>
      <c r="J111" s="319"/>
      <c r="K111" s="319"/>
      <c r="L111" s="319"/>
      <c r="M111" s="320"/>
      <c r="N111" s="222">
        <f>SUM(N94,N80,N107,N70,N57,N44)</f>
        <v>45227.979999999996</v>
      </c>
      <c r="O111" s="223">
        <f>SUM(O94,O80,O107,O70,O57,O44)</f>
        <v>0</v>
      </c>
      <c r="P111" s="178"/>
      <c r="Q111" s="222">
        <f>SUM(Q94,Q80,Q107,Q70,Q57,Q44)</f>
        <v>0</v>
      </c>
      <c r="R111" s="178"/>
      <c r="S111" s="222">
        <f>SUM(S94,S80,S107,S70,S57,S44)</f>
        <v>0</v>
      </c>
      <c r="T111" s="178"/>
    </row>
    <row r="112" spans="1:20" s="135" customFormat="1" ht="21">
      <c r="B112" s="177"/>
      <c r="C112" s="177"/>
      <c r="D112" s="177"/>
      <c r="F112" s="224"/>
      <c r="G112" s="224"/>
      <c r="H112" s="224"/>
      <c r="I112" s="224"/>
      <c r="J112" s="224"/>
      <c r="K112" s="224"/>
      <c r="L112" s="224"/>
      <c r="M112" s="224"/>
      <c r="N112" s="178"/>
      <c r="O112" s="179"/>
      <c r="P112" s="178"/>
      <c r="Q112" s="178"/>
      <c r="R112" s="178"/>
      <c r="S112" s="178"/>
      <c r="T112" s="178"/>
    </row>
    <row r="113" spans="1:20" s="134" customFormat="1">
      <c r="B113" s="141"/>
      <c r="C113" s="141"/>
      <c r="D113" s="141"/>
      <c r="O113" s="150"/>
      <c r="P113" s="151"/>
      <c r="Q113" s="148"/>
      <c r="R113" s="151"/>
      <c r="S113" s="148"/>
      <c r="T113" s="151"/>
    </row>
    <row r="114" spans="1:20" s="48" customFormat="1" ht="37.5">
      <c r="A114" s="66" t="s">
        <v>193</v>
      </c>
      <c r="B114" s="225"/>
      <c r="C114" s="226"/>
      <c r="D114" s="227"/>
      <c r="E114" s="67"/>
      <c r="F114" s="67"/>
      <c r="G114" s="67"/>
      <c r="H114" s="67"/>
      <c r="I114" s="67"/>
      <c r="J114" s="67"/>
      <c r="K114" s="67"/>
      <c r="L114" s="67"/>
      <c r="M114" s="68"/>
      <c r="N114" s="228" t="s">
        <v>125</v>
      </c>
      <c r="O114" s="69" t="s">
        <v>126</v>
      </c>
      <c r="P114" s="229" t="s">
        <v>127</v>
      </c>
      <c r="Q114" s="69" t="s">
        <v>128</v>
      </c>
      <c r="R114" s="70" t="s">
        <v>127</v>
      </c>
      <c r="S114" s="69" t="s">
        <v>129</v>
      </c>
      <c r="T114" s="70" t="s">
        <v>127</v>
      </c>
    </row>
    <row r="115" spans="1:20" ht="30">
      <c r="A115" s="17" t="s">
        <v>130</v>
      </c>
      <c r="B115" s="173" t="s">
        <v>131</v>
      </c>
      <c r="C115" s="173" t="s">
        <v>132</v>
      </c>
      <c r="D115" s="193" t="s">
        <v>133</v>
      </c>
      <c r="E115" s="336" t="s">
        <v>134</v>
      </c>
      <c r="F115" s="336"/>
      <c r="G115" s="336"/>
      <c r="H115" s="336"/>
      <c r="I115" s="336"/>
      <c r="J115" s="336"/>
      <c r="K115" s="336"/>
      <c r="L115" s="336"/>
      <c r="M115" s="337"/>
      <c r="N115" s="249" t="s">
        <v>135</v>
      </c>
      <c r="O115" s="10" t="s">
        <v>135</v>
      </c>
      <c r="P115" s="14"/>
      <c r="Q115" s="10" t="s">
        <v>135</v>
      </c>
      <c r="R115" s="15"/>
      <c r="S115" s="10" t="s">
        <v>135</v>
      </c>
      <c r="T115" s="15"/>
    </row>
    <row r="116" spans="1:20" s="26" customFormat="1">
      <c r="A116" s="250"/>
      <c r="B116" s="25"/>
      <c r="C116" s="25"/>
      <c r="D116" s="184" t="s">
        <v>194</v>
      </c>
      <c r="E116" s="327"/>
      <c r="F116" s="328"/>
      <c r="G116" s="328"/>
      <c r="H116" s="328"/>
      <c r="I116" s="328"/>
      <c r="J116" s="328"/>
      <c r="K116" s="328"/>
      <c r="L116" s="328"/>
      <c r="M116" s="329"/>
      <c r="N116" s="21"/>
      <c r="O116" s="22"/>
      <c r="P116" s="23"/>
      <c r="Q116" s="22"/>
      <c r="R116" s="25"/>
      <c r="S116" s="22"/>
      <c r="T116" s="25"/>
    </row>
    <row r="117" spans="1:20" s="26" customFormat="1">
      <c r="A117" s="250"/>
      <c r="B117" s="25"/>
      <c r="C117" s="25"/>
      <c r="D117" s="184" t="s">
        <v>194</v>
      </c>
      <c r="E117" s="327"/>
      <c r="F117" s="328"/>
      <c r="G117" s="328"/>
      <c r="H117" s="328"/>
      <c r="I117" s="328"/>
      <c r="J117" s="328"/>
      <c r="K117" s="328"/>
      <c r="L117" s="328"/>
      <c r="M117" s="329"/>
      <c r="N117" s="21"/>
      <c r="O117" s="22"/>
      <c r="P117" s="23"/>
      <c r="Q117" s="22"/>
      <c r="R117" s="31"/>
      <c r="S117" s="22"/>
      <c r="T117" s="31"/>
    </row>
    <row r="118" spans="1:20" s="26" customFormat="1">
      <c r="A118" s="250"/>
      <c r="B118" s="25"/>
      <c r="C118" s="25"/>
      <c r="D118" s="184" t="s">
        <v>194</v>
      </c>
      <c r="E118" s="327"/>
      <c r="F118" s="328"/>
      <c r="G118" s="328"/>
      <c r="H118" s="328"/>
      <c r="I118" s="328"/>
      <c r="J118" s="328"/>
      <c r="K118" s="328"/>
      <c r="L118" s="328"/>
      <c r="M118" s="329"/>
      <c r="N118" s="21"/>
      <c r="O118" s="22"/>
      <c r="P118" s="23"/>
      <c r="Q118" s="22"/>
      <c r="R118" s="25"/>
      <c r="S118" s="22"/>
      <c r="T118" s="25"/>
    </row>
    <row r="119" spans="1:20" s="26" customFormat="1">
      <c r="A119" s="250"/>
      <c r="B119" s="25"/>
      <c r="C119" s="25"/>
      <c r="D119" s="184" t="s">
        <v>194</v>
      </c>
      <c r="E119" s="327"/>
      <c r="F119" s="328"/>
      <c r="G119" s="328"/>
      <c r="H119" s="328"/>
      <c r="I119" s="328"/>
      <c r="J119" s="328"/>
      <c r="K119" s="328"/>
      <c r="L119" s="328"/>
      <c r="M119" s="329"/>
      <c r="N119" s="21"/>
      <c r="O119" s="22"/>
      <c r="P119" s="23"/>
      <c r="Q119" s="22"/>
      <c r="R119" s="25"/>
      <c r="S119" s="22"/>
      <c r="T119" s="25"/>
    </row>
    <row r="120" spans="1:20" s="26" customFormat="1">
      <c r="A120" s="250"/>
      <c r="B120" s="25"/>
      <c r="C120" s="25"/>
      <c r="D120" s="184" t="s">
        <v>194</v>
      </c>
      <c r="E120" s="327"/>
      <c r="F120" s="328"/>
      <c r="G120" s="328"/>
      <c r="H120" s="328"/>
      <c r="I120" s="328"/>
      <c r="J120" s="328"/>
      <c r="K120" s="328"/>
      <c r="L120" s="328"/>
      <c r="M120" s="329"/>
      <c r="N120" s="21"/>
      <c r="O120" s="22"/>
      <c r="P120" s="23"/>
      <c r="Q120" s="22"/>
      <c r="R120" s="25"/>
      <c r="S120" s="22"/>
      <c r="T120" s="25"/>
    </row>
    <row r="121" spans="1:20" s="26" customFormat="1">
      <c r="A121" s="250"/>
      <c r="B121" s="25"/>
      <c r="C121" s="25"/>
      <c r="D121" s="184" t="s">
        <v>194</v>
      </c>
      <c r="E121" s="327"/>
      <c r="F121" s="328"/>
      <c r="G121" s="328"/>
      <c r="H121" s="328"/>
      <c r="I121" s="328"/>
      <c r="J121" s="328"/>
      <c r="K121" s="328"/>
      <c r="L121" s="328"/>
      <c r="M121" s="329"/>
      <c r="N121" s="21"/>
      <c r="O121" s="22"/>
      <c r="P121" s="23"/>
      <c r="Q121" s="22"/>
      <c r="R121" s="25"/>
      <c r="S121" s="22"/>
      <c r="T121" s="25"/>
    </row>
    <row r="122" spans="1:20" s="26" customFormat="1">
      <c r="A122" s="250"/>
      <c r="B122" s="25"/>
      <c r="C122" s="25"/>
      <c r="D122" s="184" t="s">
        <v>194</v>
      </c>
      <c r="E122" s="327"/>
      <c r="F122" s="328"/>
      <c r="G122" s="328"/>
      <c r="H122" s="328"/>
      <c r="I122" s="328"/>
      <c r="J122" s="328"/>
      <c r="K122" s="328"/>
      <c r="L122" s="328"/>
      <c r="M122" s="329"/>
      <c r="N122" s="21"/>
      <c r="O122" s="22"/>
      <c r="P122" s="23"/>
      <c r="Q122" s="22"/>
      <c r="R122" s="25"/>
      <c r="S122" s="22"/>
      <c r="T122" s="25"/>
    </row>
    <row r="123" spans="1:20" s="26" customFormat="1">
      <c r="A123" s="250"/>
      <c r="B123" s="25"/>
      <c r="C123" s="25"/>
      <c r="D123" s="184" t="s">
        <v>194</v>
      </c>
      <c r="E123" s="327"/>
      <c r="F123" s="328"/>
      <c r="G123" s="328"/>
      <c r="H123" s="328"/>
      <c r="I123" s="328"/>
      <c r="J123" s="328"/>
      <c r="K123" s="328"/>
      <c r="L123" s="328"/>
      <c r="M123" s="329"/>
      <c r="N123" s="21"/>
      <c r="O123" s="22"/>
      <c r="P123" s="23"/>
      <c r="Q123" s="22"/>
      <c r="R123" s="25"/>
      <c r="S123" s="22"/>
      <c r="T123" s="25"/>
    </row>
    <row r="124" spans="1:20" s="26" customFormat="1">
      <c r="A124" s="250"/>
      <c r="B124" s="25"/>
      <c r="C124" s="25"/>
      <c r="D124" s="184" t="s">
        <v>194</v>
      </c>
      <c r="E124" s="327"/>
      <c r="F124" s="328"/>
      <c r="G124" s="328"/>
      <c r="H124" s="328"/>
      <c r="I124" s="328"/>
      <c r="J124" s="328"/>
      <c r="K124" s="328"/>
      <c r="L124" s="328"/>
      <c r="M124" s="329"/>
      <c r="N124" s="21"/>
      <c r="O124" s="22"/>
      <c r="P124" s="23"/>
      <c r="Q124" s="22"/>
      <c r="R124" s="25"/>
      <c r="S124" s="22"/>
      <c r="T124" s="25"/>
    </row>
    <row r="125" spans="1:20" s="26" customFormat="1">
      <c r="A125" s="250"/>
      <c r="B125" s="25"/>
      <c r="C125" s="25"/>
      <c r="D125" s="184" t="s">
        <v>194</v>
      </c>
      <c r="E125" s="327"/>
      <c r="F125" s="328"/>
      <c r="G125" s="328"/>
      <c r="H125" s="328"/>
      <c r="I125" s="328"/>
      <c r="J125" s="328"/>
      <c r="K125" s="328"/>
      <c r="L125" s="328"/>
      <c r="M125" s="329"/>
      <c r="N125" s="21"/>
      <c r="O125" s="22"/>
      <c r="P125" s="23"/>
      <c r="Q125" s="22"/>
      <c r="R125" s="25"/>
      <c r="S125" s="22"/>
      <c r="T125" s="25"/>
    </row>
    <row r="126" spans="1:20" s="26" customFormat="1" ht="15.75" thickBot="1">
      <c r="A126" s="250"/>
      <c r="B126" s="25"/>
      <c r="C126" s="25"/>
      <c r="D126" s="184" t="s">
        <v>194</v>
      </c>
      <c r="E126" s="327"/>
      <c r="F126" s="328"/>
      <c r="G126" s="328"/>
      <c r="H126" s="328"/>
      <c r="I126" s="328"/>
      <c r="J126" s="328"/>
      <c r="K126" s="328"/>
      <c r="L126" s="328"/>
      <c r="M126" s="329"/>
      <c r="N126" s="21"/>
      <c r="O126" s="22"/>
      <c r="P126" s="23"/>
      <c r="Q126" s="22"/>
      <c r="R126" s="25"/>
      <c r="S126" s="22"/>
      <c r="T126" s="25"/>
    </row>
    <row r="127" spans="1:20" s="135" customFormat="1" ht="21.75" thickBot="1">
      <c r="B127" s="177"/>
      <c r="C127" s="177"/>
      <c r="D127" s="177"/>
      <c r="G127" s="318" t="s">
        <v>195</v>
      </c>
      <c r="H127" s="319"/>
      <c r="I127" s="319"/>
      <c r="J127" s="319"/>
      <c r="K127" s="319"/>
      <c r="L127" s="319"/>
      <c r="M127" s="320" t="s">
        <v>195</v>
      </c>
      <c r="N127" s="178">
        <f>SUM(N116:N126)</f>
        <v>0</v>
      </c>
      <c r="O127" s="179">
        <f>SUM(O116:O126)</f>
        <v>0</v>
      </c>
      <c r="P127" s="180"/>
      <c r="Q127" s="178">
        <f>SUM(Q116:Q126)</f>
        <v>0</v>
      </c>
      <c r="R127" s="180"/>
      <c r="S127" s="178">
        <f>SUM(S116:S126)</f>
        <v>0</v>
      </c>
      <c r="T127" s="180"/>
    </row>
    <row r="128" spans="1:20" s="134" customFormat="1" ht="15.75" thickBot="1">
      <c r="B128" s="141"/>
      <c r="C128" s="141"/>
      <c r="D128" s="141"/>
      <c r="O128" s="150"/>
      <c r="P128" s="151"/>
      <c r="Q128" s="148"/>
      <c r="R128" s="151"/>
      <c r="S128" s="148"/>
      <c r="T128" s="151"/>
    </row>
    <row r="129" spans="2:20" s="134" customFormat="1" ht="21.75" thickBot="1">
      <c r="B129" s="141"/>
      <c r="C129" s="141"/>
      <c r="D129" s="141"/>
      <c r="G129" s="318" t="s">
        <v>196</v>
      </c>
      <c r="H129" s="319"/>
      <c r="I129" s="319"/>
      <c r="J129" s="319"/>
      <c r="K129" s="319"/>
      <c r="L129" s="319"/>
      <c r="M129" s="320"/>
      <c r="N129" s="230">
        <f>N111</f>
        <v>45227.979999999996</v>
      </c>
      <c r="O129" s="150"/>
      <c r="P129" s="151"/>
      <c r="Q129" s="148"/>
      <c r="R129" s="151"/>
      <c r="S129" s="148"/>
      <c r="T129" s="151"/>
    </row>
    <row r="130" spans="2:20" s="134" customFormat="1" ht="15.75" thickBot="1">
      <c r="B130" s="141"/>
      <c r="C130" s="141"/>
      <c r="D130" s="141"/>
      <c r="O130" s="150"/>
      <c r="P130" s="151"/>
      <c r="Q130" s="148"/>
      <c r="R130" s="151"/>
      <c r="S130" s="148"/>
      <c r="T130" s="151"/>
    </row>
    <row r="131" spans="2:20" s="135" customFormat="1" ht="21.75" thickBot="1">
      <c r="B131" s="177"/>
      <c r="C131" s="177"/>
      <c r="D131" s="177"/>
      <c r="F131" s="231"/>
      <c r="G131" s="318" t="s">
        <v>197</v>
      </c>
      <c r="H131" s="319"/>
      <c r="I131" s="319"/>
      <c r="J131" s="319"/>
      <c r="K131" s="319"/>
      <c r="L131" s="319"/>
      <c r="M131" s="320"/>
      <c r="N131" s="230">
        <f>N129*0.05</f>
        <v>2261.3989999999999</v>
      </c>
      <c r="O131" s="232">
        <v>0</v>
      </c>
      <c r="P131" s="230"/>
      <c r="Q131" s="230">
        <v>0</v>
      </c>
      <c r="R131" s="230"/>
      <c r="S131" s="230">
        <v>0</v>
      </c>
      <c r="T131" s="178"/>
    </row>
    <row r="132" spans="2:20" s="134" customFormat="1">
      <c r="B132" s="141"/>
      <c r="C132" s="141"/>
      <c r="D132" s="141"/>
      <c r="O132" s="150"/>
      <c r="P132" s="151"/>
      <c r="Q132" s="148"/>
      <c r="R132" s="151"/>
      <c r="S132" s="148"/>
      <c r="T132" s="151"/>
    </row>
    <row r="133" spans="2:20" s="134" customFormat="1" ht="15.75" thickBot="1">
      <c r="B133" s="141"/>
      <c r="C133" s="141"/>
      <c r="D133" s="141"/>
      <c r="O133" s="150"/>
      <c r="P133" s="151"/>
      <c r="Q133" s="148"/>
      <c r="R133" s="151"/>
      <c r="S133" s="148"/>
      <c r="T133" s="151"/>
    </row>
    <row r="134" spans="2:20" s="233" customFormat="1" ht="24" thickBot="1">
      <c r="B134" s="234"/>
      <c r="C134" s="234"/>
      <c r="D134" s="321" t="s">
        <v>198</v>
      </c>
      <c r="E134" s="322"/>
      <c r="F134" s="322"/>
      <c r="G134" s="322"/>
      <c r="H134" s="322"/>
      <c r="I134" s="322"/>
      <c r="J134" s="322"/>
      <c r="K134" s="322"/>
      <c r="L134" s="322"/>
      <c r="M134" s="323"/>
      <c r="N134" s="235">
        <f>SUM(N127,N129,N131)</f>
        <v>47489.378999999994</v>
      </c>
      <c r="O134" s="236">
        <f>SUM(O131,O127,O111)</f>
        <v>0</v>
      </c>
      <c r="P134" s="235"/>
      <c r="Q134" s="235">
        <f>SUM(Q131,Q127,Q111)</f>
        <v>0</v>
      </c>
      <c r="R134" s="235"/>
      <c r="S134" s="235">
        <f>SUM(S131,S127,S111)</f>
        <v>0</v>
      </c>
      <c r="T134" s="237"/>
    </row>
  </sheetData>
  <mergeCells count="90">
    <mergeCell ref="E25:M25"/>
    <mergeCell ref="A11:N14"/>
    <mergeCell ref="E18:M18"/>
    <mergeCell ref="E19:M19"/>
    <mergeCell ref="E20:M20"/>
    <mergeCell ref="E21:M21"/>
    <mergeCell ref="E22:M22"/>
    <mergeCell ref="E23:M23"/>
    <mergeCell ref="E24:M24"/>
    <mergeCell ref="E40:M40"/>
    <mergeCell ref="E26:M26"/>
    <mergeCell ref="E27:M27"/>
    <mergeCell ref="E31:M31"/>
    <mergeCell ref="E32:M32"/>
    <mergeCell ref="E33:M33"/>
    <mergeCell ref="E34:M34"/>
    <mergeCell ref="E35:M35"/>
    <mergeCell ref="E36:M36"/>
    <mergeCell ref="E37:M37"/>
    <mergeCell ref="E38:M38"/>
    <mergeCell ref="E39:M39"/>
    <mergeCell ref="E60:M60"/>
    <mergeCell ref="E41:M41"/>
    <mergeCell ref="J44:M44"/>
    <mergeCell ref="E48:M48"/>
    <mergeCell ref="E49:M49"/>
    <mergeCell ref="E50:M50"/>
    <mergeCell ref="E51:M51"/>
    <mergeCell ref="E52:M52"/>
    <mergeCell ref="E53:M53"/>
    <mergeCell ref="E54:M54"/>
    <mergeCell ref="E55:M55"/>
    <mergeCell ref="E56:M56"/>
    <mergeCell ref="E74:M74"/>
    <mergeCell ref="E61:M61"/>
    <mergeCell ref="E62:M62"/>
    <mergeCell ref="E63:M63"/>
    <mergeCell ref="E64:M64"/>
    <mergeCell ref="E65:M65"/>
    <mergeCell ref="E66:M66"/>
    <mergeCell ref="E67:M67"/>
    <mergeCell ref="E68:M68"/>
    <mergeCell ref="E69:M69"/>
    <mergeCell ref="E73:M73"/>
    <mergeCell ref="E88:M88"/>
    <mergeCell ref="E75:M75"/>
    <mergeCell ref="E76:M76"/>
    <mergeCell ref="E77:M77"/>
    <mergeCell ref="E78:M78"/>
    <mergeCell ref="E79:M79"/>
    <mergeCell ref="E83:M83"/>
    <mergeCell ref="E84:M84"/>
    <mergeCell ref="E85:M85"/>
    <mergeCell ref="E86:M86"/>
    <mergeCell ref="E87:M87"/>
    <mergeCell ref="E103:M103"/>
    <mergeCell ref="E89:M89"/>
    <mergeCell ref="E90:M90"/>
    <mergeCell ref="E91:M91"/>
    <mergeCell ref="E92:M92"/>
    <mergeCell ref="E93:M93"/>
    <mergeCell ref="E97:M97"/>
    <mergeCell ref="E98:M98"/>
    <mergeCell ref="E99:M99"/>
    <mergeCell ref="E100:M100"/>
    <mergeCell ref="E101:M101"/>
    <mergeCell ref="E102:M102"/>
    <mergeCell ref="E121:M121"/>
    <mergeCell ref="E104:M104"/>
    <mergeCell ref="E105:M105"/>
    <mergeCell ref="E106:M106"/>
    <mergeCell ref="K109:M109"/>
    <mergeCell ref="D111:M111"/>
    <mergeCell ref="E115:M115"/>
    <mergeCell ref="G129:M129"/>
    <mergeCell ref="G131:M131"/>
    <mergeCell ref="D134:M134"/>
    <mergeCell ref="A1:C1"/>
    <mergeCell ref="D1:E1"/>
    <mergeCell ref="E122:M122"/>
    <mergeCell ref="E123:M123"/>
    <mergeCell ref="E124:M124"/>
    <mergeCell ref="E125:M125"/>
    <mergeCell ref="E126:M126"/>
    <mergeCell ref="G127:M127"/>
    <mergeCell ref="E116:M116"/>
    <mergeCell ref="E117:M117"/>
    <mergeCell ref="E118:M118"/>
    <mergeCell ref="E119:M119"/>
    <mergeCell ref="E120:M120"/>
  </mergeCells>
  <dataValidations count="10">
    <dataValidation type="list" allowBlank="1" showInputMessage="1" showErrorMessage="1" error="Please Select from the Drop Down Menu" sqref="D76:D79" xr:uid="{42ABAC2A-EECB-4236-9DBB-877AE6916113}">
      <formula1>Telephone</formula1>
    </dataValidation>
    <dataValidation type="list" allowBlank="1" showInputMessage="1" showErrorMessage="1" error="Please Select from the Drop Down Menu" sqref="D61:D62 D64:D69" xr:uid="{D14D595B-8FC3-4CDF-911C-07BDD284D3DE}">
      <formula1>Supplies</formula1>
    </dataValidation>
    <dataValidation allowBlank="1" showInputMessage="1" showErrorMessage="1" error="Please Select from the Drop Down Menu" sqref="D84:D93" xr:uid="{9BACAB6C-9E81-4B5E-B4A8-3840596078A6}"/>
    <dataValidation allowBlank="1" showInputMessage="1" showErrorMessage="1" error="Please select from the drop down menu" sqref="D32:D41" xr:uid="{45C3A760-C80C-484A-A4E4-33AD0C01FF2D}"/>
    <dataValidation type="list" allowBlank="1" showInputMessage="1" showErrorMessage="1" error="Please Select from the Drop Down Menu" sqref="D74:D75 D49:D56" xr:uid="{4B7A0BAF-306C-4059-B942-016080E42989}">
      <formula1>ContractedServices</formula1>
    </dataValidation>
    <dataValidation type="list" allowBlank="1" showInputMessage="1" showErrorMessage="1" sqref="D98:D106" xr:uid="{73CE3B7C-0626-451D-8EA9-CDA197F98162}">
      <formula1>Other</formula1>
    </dataValidation>
    <dataValidation type="list" allowBlank="1" showInputMessage="1" showErrorMessage="1" sqref="H6" xr:uid="{8F996B69-63AC-4442-B83E-FD9E1417D61D}">
      <formula1>YesNo</formula1>
    </dataValidation>
    <dataValidation type="list" allowBlank="1" showInputMessage="1" showErrorMessage="1" sqref="D116:D126" xr:uid="{E6B4D1A4-EF4D-4EAE-A63B-C86EFB21BEF1}">
      <formula1>Salaries</formula1>
    </dataValidation>
    <dataValidation type="list" allowBlank="1" showInputMessage="1" showErrorMessage="1" sqref="B98:C106 B116:C126 B32:C41 B19:C27 B84:C93 B49:C56 B74:C79 B61:C62 B64:C69" xr:uid="{5033AD29-17C1-483A-9CE5-61B94F6B646C}">
      <formula1>Quarter1</formula1>
    </dataValidation>
    <dataValidation type="list" allowBlank="1" showInputMessage="1" showErrorMessage="1" error="Please select from the drop down menu" sqref="D19:D27" xr:uid="{486BB405-7F45-4B3D-822B-131AC7947D5C}">
      <formula1>Salary</formula1>
    </dataValidation>
  </dataValidations>
  <pageMargins left="0.7" right="0.7" top="0.75" bottom="0.75" header="0.3" footer="0.3"/>
  <pageSetup paperSize="5" scale="81" orientation="landscape" r:id="rId1"/>
  <rowBreaks count="1" manualBreakCount="1">
    <brk id="34" max="19" man="1"/>
  </rowBreaks>
  <colBreaks count="1" manualBreakCount="1">
    <brk id="14" max="15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52"/>
  <sheetViews>
    <sheetView workbookViewId="0">
      <selection activeCell="H62" sqref="H62"/>
    </sheetView>
  </sheetViews>
  <sheetFormatPr defaultColWidth="8.85546875" defaultRowHeight="15"/>
  <cols>
    <col min="1" max="1" width="3" bestFit="1" customWidth="1"/>
    <col min="2" max="2" width="28.85546875" customWidth="1"/>
    <col min="3" max="3" width="16.42578125" customWidth="1"/>
    <col min="4" max="4" width="6.5703125" customWidth="1"/>
    <col min="5" max="5" width="3" bestFit="1" customWidth="1"/>
    <col min="6" max="6" width="28.140625" customWidth="1"/>
    <col min="7" max="7" width="16.85546875" customWidth="1"/>
    <col min="8" max="8" width="6.85546875" customWidth="1"/>
    <col min="9" max="9" width="3" bestFit="1" customWidth="1"/>
    <col min="10" max="10" width="27.42578125" bestFit="1" customWidth="1"/>
    <col min="11" max="11" width="16.85546875" customWidth="1"/>
    <col min="12" max="12" width="6.42578125" customWidth="1"/>
    <col min="13" max="13" width="3" bestFit="1" customWidth="1"/>
    <col min="14" max="14" width="27.42578125" bestFit="1" customWidth="1"/>
    <col min="15" max="15" width="16.42578125" customWidth="1"/>
    <col min="16" max="16" width="6.5703125" customWidth="1"/>
    <col min="18" max="18" width="3" bestFit="1" customWidth="1"/>
    <col min="19" max="19" width="27.42578125" bestFit="1" customWidth="1"/>
    <col min="22" max="22" width="27.42578125" bestFit="1" customWidth="1"/>
  </cols>
  <sheetData>
    <row r="1" spans="1:15" ht="18.75">
      <c r="A1" s="360" t="s">
        <v>199</v>
      </c>
      <c r="B1" s="360"/>
      <c r="C1" s="360"/>
      <c r="E1" s="360" t="s">
        <v>126</v>
      </c>
      <c r="F1" s="360"/>
      <c r="G1" s="360"/>
      <c r="I1" s="360" t="s">
        <v>128</v>
      </c>
      <c r="J1" s="360"/>
      <c r="K1" s="360"/>
      <c r="M1" s="360" t="s">
        <v>129</v>
      </c>
      <c r="N1" s="360"/>
      <c r="O1" s="360"/>
    </row>
    <row r="2" spans="1:15">
      <c r="A2" s="280" t="s">
        <v>200</v>
      </c>
      <c r="B2" s="280"/>
      <c r="C2" s="1" t="s">
        <v>201</v>
      </c>
      <c r="E2" s="280" t="s">
        <v>200</v>
      </c>
      <c r="F2" s="280"/>
      <c r="G2" s="1" t="s">
        <v>201</v>
      </c>
      <c r="I2" s="280" t="s">
        <v>200</v>
      </c>
      <c r="J2" s="280"/>
      <c r="K2" s="1" t="s">
        <v>201</v>
      </c>
      <c r="M2" s="280" t="s">
        <v>200</v>
      </c>
      <c r="N2" s="280"/>
      <c r="O2" s="1" t="s">
        <v>201</v>
      </c>
    </row>
    <row r="3" spans="1:15">
      <c r="A3" s="361" t="s">
        <v>202</v>
      </c>
      <c r="B3" s="362"/>
      <c r="C3" s="18"/>
      <c r="E3" s="361" t="s">
        <v>202</v>
      </c>
      <c r="F3" s="362"/>
      <c r="G3" s="18"/>
      <c r="I3" s="361" t="s">
        <v>202</v>
      </c>
      <c r="J3" s="362"/>
      <c r="K3" s="18"/>
      <c r="M3" s="361" t="s">
        <v>202</v>
      </c>
      <c r="N3" s="362"/>
      <c r="O3" s="18"/>
    </row>
    <row r="4" spans="1:15">
      <c r="A4" s="4">
        <v>1</v>
      </c>
      <c r="B4" s="5" t="s">
        <v>136</v>
      </c>
      <c r="C4" s="18">
        <f>SUMIF('Budget Detail &amp; Amendments'!E22:E32, B4, 'Budget Detail &amp; Amendments'!O22:O32)</f>
        <v>0</v>
      </c>
      <c r="E4" s="4">
        <v>1</v>
      </c>
      <c r="F4" s="5" t="s">
        <v>136</v>
      </c>
      <c r="G4" s="18">
        <f>SUMIF('Budget Detail &amp; Amendments'!E22:E32, 'Budget Roll-Up'!F4, 'Budget Detail &amp; Amendments'!P22:P32)</f>
        <v>0</v>
      </c>
      <c r="I4" s="4">
        <v>1</v>
      </c>
      <c r="J4" s="5" t="s">
        <v>136</v>
      </c>
      <c r="K4" s="18">
        <f>SUMIF('Budget Detail &amp; Amendments'!E22:E32, 'Budget Roll-Up'!J4, 'Budget Detail &amp; Amendments'!R22:R32)</f>
        <v>0</v>
      </c>
      <c r="M4" s="4">
        <v>1</v>
      </c>
      <c r="N4" s="5" t="s">
        <v>136</v>
      </c>
      <c r="O4" s="18">
        <f>SUMIF('Budget Detail &amp; Amendments'!E22:E32, 'Budget Roll-Up'!N4, 'Budget Detail &amp; Amendments'!T22:T32)</f>
        <v>0</v>
      </c>
    </row>
    <row r="5" spans="1:15">
      <c r="A5" s="4">
        <v>2</v>
      </c>
      <c r="B5" s="5" t="s">
        <v>203</v>
      </c>
      <c r="C5" s="18">
        <f>SUMIF('Budget Detail &amp; Amendments'!E22:E32, B5, 'Budget Detail &amp; Amendments'!O22:O32)</f>
        <v>0</v>
      </c>
      <c r="E5" s="4">
        <v>2</v>
      </c>
      <c r="F5" s="5" t="s">
        <v>203</v>
      </c>
      <c r="G5" s="18">
        <f>SUMIF('Budget Detail &amp; Amendments'!E22:E32, 'Budget Roll-Up'!F5, 'Budget Detail &amp; Amendments'!P22:P32)</f>
        <v>0</v>
      </c>
      <c r="I5" s="4">
        <v>2</v>
      </c>
      <c r="J5" s="5" t="s">
        <v>203</v>
      </c>
      <c r="K5" s="18">
        <f>SUMIF('Budget Detail &amp; Amendments'!E22:E32, 'Budget Roll-Up'!J5, 'Budget Detail &amp; Amendments'!R22:R32)</f>
        <v>0</v>
      </c>
      <c r="M5" s="4">
        <v>2</v>
      </c>
      <c r="N5" s="5" t="s">
        <v>203</v>
      </c>
      <c r="O5" s="18">
        <f>SUMIF('Budget Detail &amp; Amendments'!E22:E32, 'Budget Roll-Up'!N5, 'Budget Detail &amp; Amendments'!T22:T32)</f>
        <v>0</v>
      </c>
    </row>
    <row r="6" spans="1:15">
      <c r="A6" s="4">
        <v>3</v>
      </c>
      <c r="B6" s="5" t="s">
        <v>147</v>
      </c>
      <c r="C6" s="18">
        <f>'Budget Detail &amp; Amendments'!O50</f>
        <v>0</v>
      </c>
      <c r="E6" s="4">
        <v>3</v>
      </c>
      <c r="F6" s="5" t="s">
        <v>147</v>
      </c>
      <c r="G6" s="18">
        <f>'Budget Detail &amp; Amendments'!P50</f>
        <v>0</v>
      </c>
      <c r="I6" s="4">
        <v>3</v>
      </c>
      <c r="J6" s="5" t="s">
        <v>147</v>
      </c>
      <c r="K6" s="18">
        <f>'Budget Detail &amp; Amendments'!R50</f>
        <v>0</v>
      </c>
      <c r="M6" s="4">
        <v>3</v>
      </c>
      <c r="N6" s="5" t="s">
        <v>147</v>
      </c>
      <c r="O6" s="18">
        <f>'Budget Detail &amp; Amendments'!T50</f>
        <v>0</v>
      </c>
    </row>
    <row r="7" spans="1:15">
      <c r="A7" s="6">
        <v>4</v>
      </c>
      <c r="B7" s="7" t="s">
        <v>204</v>
      </c>
      <c r="C7" s="19">
        <f>SUM(C4:C6)</f>
        <v>0</v>
      </c>
      <c r="E7" s="6">
        <v>4</v>
      </c>
      <c r="F7" s="7" t="s">
        <v>204</v>
      </c>
      <c r="G7" s="19">
        <f>SUM(G4:G6)</f>
        <v>0</v>
      </c>
      <c r="I7" s="6">
        <v>4</v>
      </c>
      <c r="J7" s="7" t="s">
        <v>204</v>
      </c>
      <c r="K7" s="19">
        <f>SUM(K4:K6)</f>
        <v>0</v>
      </c>
      <c r="M7" s="6">
        <v>4</v>
      </c>
      <c r="N7" s="7" t="s">
        <v>204</v>
      </c>
      <c r="O7" s="19">
        <f>SUM(O4:O6)</f>
        <v>0</v>
      </c>
    </row>
    <row r="8" spans="1:15">
      <c r="G8" s="20"/>
      <c r="K8" s="20"/>
      <c r="O8" s="20"/>
    </row>
    <row r="9" spans="1:15">
      <c r="A9" s="280" t="s">
        <v>205</v>
      </c>
      <c r="B9" s="280"/>
      <c r="E9" s="280" t="s">
        <v>205</v>
      </c>
      <c r="F9" s="280"/>
      <c r="G9" s="20"/>
      <c r="I9" s="280" t="s">
        <v>205</v>
      </c>
      <c r="J9" s="280"/>
      <c r="K9" s="20"/>
      <c r="M9" s="280" t="s">
        <v>205</v>
      </c>
      <c r="N9" s="280"/>
      <c r="O9" s="20"/>
    </row>
    <row r="10" spans="1:15">
      <c r="A10" s="4">
        <v>5</v>
      </c>
      <c r="B10" s="5" t="s">
        <v>206</v>
      </c>
      <c r="C10" s="18">
        <f>SUMIF('Budget Detail &amp; Amendments'!E57:E63, B10, 'Budget Detail &amp; Amendments'!O57:O63)</f>
        <v>0</v>
      </c>
      <c r="E10" s="4">
        <v>5</v>
      </c>
      <c r="F10" s="5" t="s">
        <v>206</v>
      </c>
      <c r="G10" s="18">
        <f>SUMIF('Budget Detail &amp; Amendments'!E57:E63, 'Budget Roll-Up'!F10, 'Budget Detail &amp; Amendments'!P57:P63)</f>
        <v>0</v>
      </c>
      <c r="I10" s="4">
        <v>5</v>
      </c>
      <c r="J10" s="5" t="s">
        <v>206</v>
      </c>
      <c r="K10" s="18">
        <f>SUMIF('Budget Detail &amp; Amendments'!E57:E63, 'Budget Roll-Up'!J10, 'Budget Detail &amp; Amendments'!R57:R63)</f>
        <v>0</v>
      </c>
      <c r="M10" s="4">
        <v>5</v>
      </c>
      <c r="N10" s="5" t="s">
        <v>206</v>
      </c>
      <c r="O10" s="18">
        <f>SUMIF('Budget Detail &amp; Amendments'!E57:E63, 'Budget Roll-Up'!N10, 'Budget Detail &amp; Amendments'!T57:T63)</f>
        <v>0</v>
      </c>
    </row>
    <row r="11" spans="1:15">
      <c r="A11" s="4">
        <v>6</v>
      </c>
      <c r="B11" s="5" t="s">
        <v>207</v>
      </c>
      <c r="C11" s="18"/>
      <c r="E11" s="4">
        <v>6</v>
      </c>
      <c r="F11" s="5" t="s">
        <v>207</v>
      </c>
      <c r="G11" s="18"/>
      <c r="I11" s="4">
        <v>6</v>
      </c>
      <c r="J11" s="5" t="s">
        <v>207</v>
      </c>
      <c r="K11" s="18"/>
      <c r="M11" s="4">
        <v>6</v>
      </c>
      <c r="N11" s="5" t="s">
        <v>207</v>
      </c>
      <c r="O11" s="18"/>
    </row>
    <row r="12" spans="1:15">
      <c r="A12" s="4">
        <v>7</v>
      </c>
      <c r="B12" s="5" t="s">
        <v>158</v>
      </c>
      <c r="C12" s="18">
        <f>SUMIF('Budget Detail &amp; Amendments'!E57:E63, 'Budget Roll-Up'!B12, 'Budget Detail &amp; Amendments'!O57:O63)</f>
        <v>0</v>
      </c>
      <c r="E12" s="4">
        <v>7</v>
      </c>
      <c r="F12" s="5" t="s">
        <v>158</v>
      </c>
      <c r="G12" s="18">
        <f>SUMIF('Budget Detail &amp; Amendments'!E57:E63, 'Budget Roll-Up'!F12, 'Budget Detail &amp; Amendments'!P57:P63)</f>
        <v>0</v>
      </c>
      <c r="I12" s="4">
        <v>7</v>
      </c>
      <c r="J12" s="5" t="s">
        <v>158</v>
      </c>
      <c r="K12" s="18">
        <f>SUMIF('Budget Detail &amp; Amendments'!E57:E63, 'Budget Roll-Up'!J12, 'Budget Detail &amp; Amendments'!R57:R63)</f>
        <v>0</v>
      </c>
      <c r="M12" s="4">
        <v>7</v>
      </c>
      <c r="N12" s="5" t="s">
        <v>158</v>
      </c>
      <c r="O12" s="18">
        <f>SUMIF('Budget Detail &amp; Amendments'!E57:E63, 'Budget Roll-Up'!N12, 'Budget Detail &amp; Amendments'!T57:T63)</f>
        <v>0</v>
      </c>
    </row>
    <row r="13" spans="1:15">
      <c r="A13" s="4">
        <v>8</v>
      </c>
      <c r="B13" s="5" t="s">
        <v>165</v>
      </c>
      <c r="C13" s="18">
        <f>SUMIF('Budget Detail &amp; Amendments'!E68:E79, 'Budget Roll-Up'!B13, 'Budget Detail &amp; Amendments'!O68:O79)</f>
        <v>0</v>
      </c>
      <c r="E13" s="4">
        <v>8</v>
      </c>
      <c r="F13" s="5" t="s">
        <v>165</v>
      </c>
      <c r="G13" s="18">
        <f>SUMIF('Budget Detail &amp; Amendments'!E68:E79, 'Budget Roll-Up'!F13, 'Budget Detail &amp; Amendments'!P68:P79)</f>
        <v>0</v>
      </c>
      <c r="I13" s="4">
        <v>8</v>
      </c>
      <c r="J13" s="5" t="s">
        <v>165</v>
      </c>
      <c r="K13" s="18">
        <f>SUMIF('Budget Detail &amp; Amendments'!E68:E79, 'Budget Roll-Up'!J13, 'Budget Detail &amp; Amendments'!R68:R79)</f>
        <v>0</v>
      </c>
      <c r="M13" s="4">
        <v>8</v>
      </c>
      <c r="N13" s="5" t="s">
        <v>165</v>
      </c>
      <c r="O13" s="18">
        <f>SUMIF('Budget Detail &amp; Amendments'!E68:E79, 'Budget Roll-Up'!N13, 'Budget Detail &amp; Amendments'!T68:T79)</f>
        <v>0</v>
      </c>
    </row>
    <row r="14" spans="1:15">
      <c r="A14" s="4">
        <v>9</v>
      </c>
      <c r="B14" s="5" t="s">
        <v>167</v>
      </c>
      <c r="C14" s="18">
        <f>SUMIF('Budget Detail &amp; Amendments'!E68:E79, 'Budget Roll-Up'!B14,'Budget Detail &amp; Amendments'!O68:O79)</f>
        <v>0</v>
      </c>
      <c r="E14" s="4">
        <v>9</v>
      </c>
      <c r="F14" s="5" t="s">
        <v>167</v>
      </c>
      <c r="G14" s="18">
        <f>SUMIF('Budget Detail &amp; Amendments'!E68:E79, 'Budget Roll-Up'!F14, 'Budget Detail &amp; Amendments'!P68:P79)</f>
        <v>0</v>
      </c>
      <c r="I14" s="4">
        <v>9</v>
      </c>
      <c r="J14" s="5" t="s">
        <v>167</v>
      </c>
      <c r="K14" s="18">
        <f>SUMIF('Budget Detail &amp; Amendments'!E68:E79, 'Budget Roll-Up'!J14, 'Budget Detail &amp; Amendments'!R68:R79)</f>
        <v>0</v>
      </c>
      <c r="M14" s="4">
        <v>9</v>
      </c>
      <c r="N14" s="5" t="s">
        <v>167</v>
      </c>
      <c r="O14" s="18">
        <f>SUMIF('Budget Detail &amp; Amendments'!E68:E79, 'Budget Roll-Up'!N14, 'Budget Detail &amp; Amendments'!T68:T79)</f>
        <v>0</v>
      </c>
    </row>
    <row r="15" spans="1:15">
      <c r="A15" s="4">
        <v>10</v>
      </c>
      <c r="B15" s="5" t="s">
        <v>208</v>
      </c>
      <c r="C15" s="18">
        <f>SUMIF('Budget Detail &amp; Amendments'!E84:E94, 'Budget Roll-Up'!B15, 'Budget Detail &amp; Amendments'!O84:O94)</f>
        <v>0</v>
      </c>
      <c r="E15" s="4">
        <v>10</v>
      </c>
      <c r="F15" s="5" t="s">
        <v>208</v>
      </c>
      <c r="G15" s="18">
        <f>SUMIF('Budget Detail &amp; Amendments'!E84:E94, 'Budget Roll-Up'!F15, 'Budget Detail &amp; Amendments'!P84:P94)</f>
        <v>0</v>
      </c>
      <c r="I15" s="4">
        <v>10</v>
      </c>
      <c r="J15" s="5" t="s">
        <v>208</v>
      </c>
      <c r="K15" s="18">
        <f>SUMIF('Budget Detail &amp; Amendments'!E84:E94, 'Budget Roll-Up'!J15, 'Budget Detail &amp; Amendments'!R84:R94)</f>
        <v>0</v>
      </c>
      <c r="M15" s="4">
        <v>10</v>
      </c>
      <c r="N15" s="5" t="s">
        <v>208</v>
      </c>
      <c r="O15" s="18">
        <f>SUMIF('Budget Detail &amp; Amendments'!E84:E94, 'Budget Roll-Up'!N15, 'Budget Detail &amp; Amendments'!T84:T94)</f>
        <v>0</v>
      </c>
    </row>
    <row r="16" spans="1:15">
      <c r="A16" s="4">
        <v>11</v>
      </c>
      <c r="B16" s="5" t="s">
        <v>209</v>
      </c>
      <c r="C16" s="18">
        <f>SUMIF('Budget Detail &amp; Amendments'!E84:E94, 'Budget Roll-Up'!B16, 'Budget Detail &amp; Amendments'!O84:O94)</f>
        <v>0</v>
      </c>
      <c r="E16" s="4">
        <v>11</v>
      </c>
      <c r="F16" s="5" t="s">
        <v>209</v>
      </c>
      <c r="G16" s="18">
        <f>SUMIF('Budget Detail &amp; Amendments'!E84:E94, 'Budget Roll-Up'!F16, 'Budget Detail &amp; Amendments'!P84:P94)</f>
        <v>0</v>
      </c>
      <c r="I16" s="4">
        <v>11</v>
      </c>
      <c r="J16" s="5" t="s">
        <v>209</v>
      </c>
      <c r="K16" s="18">
        <f>SUMIF('Budget Detail &amp; Amendments'!E84:E94, 'Budget Roll-Up'!J16, 'Budget Detail &amp; Amendments'!R84:R94)</f>
        <v>0</v>
      </c>
      <c r="M16" s="4">
        <v>11</v>
      </c>
      <c r="N16" s="5" t="s">
        <v>209</v>
      </c>
      <c r="O16" s="18">
        <f>SUMIF('Budget Detail &amp; Amendments'!E84:E94, 'Budget Roll-Up'!N16, 'Budget Detail &amp; Amendments'!T84:T94)</f>
        <v>0</v>
      </c>
    </row>
    <row r="17" spans="1:15">
      <c r="A17" s="4">
        <v>12</v>
      </c>
      <c r="B17" s="5" t="s">
        <v>178</v>
      </c>
      <c r="C17" s="18">
        <f>'Budget Detail &amp; Amendments'!O113</f>
        <v>0</v>
      </c>
      <c r="E17" s="4">
        <v>12</v>
      </c>
      <c r="F17" s="5" t="s">
        <v>178</v>
      </c>
      <c r="G17" s="18">
        <f>SUM('Budget Detail &amp; Amendments'!P113)</f>
        <v>0</v>
      </c>
      <c r="I17" s="4">
        <v>12</v>
      </c>
      <c r="J17" s="5" t="s">
        <v>178</v>
      </c>
      <c r="K17" s="18">
        <f>SUM('Budget Detail &amp; Amendments'!R113)</f>
        <v>0</v>
      </c>
      <c r="M17" s="4">
        <v>12</v>
      </c>
      <c r="N17" s="5" t="s">
        <v>178</v>
      </c>
      <c r="O17" s="18">
        <f>SUM('Budget Detail &amp; Amendments'!T113)</f>
        <v>0</v>
      </c>
    </row>
    <row r="18" spans="1:15">
      <c r="A18" s="4">
        <v>13</v>
      </c>
      <c r="B18" s="5" t="s">
        <v>210</v>
      </c>
      <c r="C18" s="18"/>
      <c r="E18" s="4">
        <v>13</v>
      </c>
      <c r="F18" s="5" t="s">
        <v>210</v>
      </c>
      <c r="G18" s="18"/>
      <c r="I18" s="4">
        <v>13</v>
      </c>
      <c r="J18" s="5" t="s">
        <v>210</v>
      </c>
      <c r="K18" s="18"/>
      <c r="M18" s="4">
        <v>13</v>
      </c>
      <c r="N18" s="5" t="s">
        <v>210</v>
      </c>
      <c r="O18" s="18"/>
    </row>
    <row r="19" spans="1:15">
      <c r="A19" s="4">
        <v>14</v>
      </c>
      <c r="B19" s="5" t="s">
        <v>211</v>
      </c>
      <c r="C19" s="18"/>
      <c r="E19" s="4">
        <v>14</v>
      </c>
      <c r="F19" s="5" t="s">
        <v>211</v>
      </c>
      <c r="G19" s="18"/>
      <c r="I19" s="4">
        <v>14</v>
      </c>
      <c r="J19" s="5" t="s">
        <v>211</v>
      </c>
      <c r="K19" s="18"/>
      <c r="M19" s="4">
        <v>14</v>
      </c>
      <c r="N19" s="5" t="s">
        <v>211</v>
      </c>
      <c r="O19" s="18"/>
    </row>
    <row r="20" spans="1:15">
      <c r="A20" s="4">
        <v>15</v>
      </c>
      <c r="B20" s="5" t="s">
        <v>212</v>
      </c>
      <c r="C20" s="18"/>
      <c r="E20" s="4">
        <v>15</v>
      </c>
      <c r="F20" s="5" t="s">
        <v>212</v>
      </c>
      <c r="G20" s="18"/>
      <c r="I20" s="4">
        <v>15</v>
      </c>
      <c r="J20" s="5" t="s">
        <v>212</v>
      </c>
      <c r="K20" s="18"/>
      <c r="M20" s="4">
        <v>15</v>
      </c>
      <c r="N20" s="5" t="s">
        <v>212</v>
      </c>
      <c r="O20" s="18"/>
    </row>
    <row r="21" spans="1:15">
      <c r="A21" s="4">
        <v>16</v>
      </c>
      <c r="B21" s="5" t="s">
        <v>213</v>
      </c>
      <c r="C21" s="18">
        <f>SUMIF('Budget Detail &amp; Amendments'!E117:E125, 'Budget Roll-Up'!B21, 'Budget Detail &amp; Amendments'!O117:O125)</f>
        <v>0</v>
      </c>
      <c r="E21" s="4">
        <v>16</v>
      </c>
      <c r="F21" s="5" t="s">
        <v>213</v>
      </c>
      <c r="G21" s="18">
        <f>SUMIF('Budget Detail &amp; Amendments'!E117:E125, 'Budget Roll-Up'!F21, 'Budget Detail &amp; Amendments'!P117:P125)</f>
        <v>0</v>
      </c>
      <c r="I21" s="4">
        <v>16</v>
      </c>
      <c r="J21" s="5" t="s">
        <v>213</v>
      </c>
      <c r="K21" s="18">
        <f>SUMIF('Budget Detail &amp; Amendments'!E117:E125, 'Budget Roll-Up'!J21, 'Budget Detail &amp; Amendments'!R117:R125)</f>
        <v>0</v>
      </c>
      <c r="M21" s="4">
        <v>16</v>
      </c>
      <c r="N21" s="5" t="s">
        <v>213</v>
      </c>
      <c r="O21" s="18">
        <f>SUMIF('Budget Detail &amp; Amendments'!E117:E125, 'Budget Roll-Up'!N21, 'Budget Detail &amp; Amendments'!T117:T125)</f>
        <v>0</v>
      </c>
    </row>
    <row r="22" spans="1:15">
      <c r="A22" s="4">
        <v>17</v>
      </c>
      <c r="B22" s="5" t="s">
        <v>214</v>
      </c>
      <c r="C22" s="18">
        <f>SUMIF('Budget Detail &amp; Amendments'!E117:E125, 'Budget Roll-Up'!B22,'Budget Detail &amp; Amendments'!O117:O125)</f>
        <v>0</v>
      </c>
      <c r="E22" s="4">
        <v>17</v>
      </c>
      <c r="F22" s="5" t="s">
        <v>214</v>
      </c>
      <c r="G22" s="18">
        <f>SUMIF('Budget Detail &amp; Amendments'!E117:E125, 'Budget Roll-Up'!F22, 'Budget Detail &amp; Amendments'!P117:P125)</f>
        <v>0</v>
      </c>
      <c r="I22" s="4">
        <v>17</v>
      </c>
      <c r="J22" s="5" t="s">
        <v>214</v>
      </c>
      <c r="K22" s="18">
        <f>SUMIF('Budget Detail &amp; Amendments'!E117:E125, 'Budget Roll-Up'!J22, 'Budget Detail &amp; Amendments'!R117:R125)</f>
        <v>0</v>
      </c>
      <c r="M22" s="4">
        <v>17</v>
      </c>
      <c r="N22" s="5" t="s">
        <v>214</v>
      </c>
      <c r="O22" s="18">
        <f>SUMIF('Budget Detail &amp; Amendments'!E117:E125, 'Budget Roll-Up'!N22,'Budget Detail &amp; Amendments'!T117:T125)</f>
        <v>0</v>
      </c>
    </row>
    <row r="23" spans="1:15">
      <c r="A23" s="4">
        <v>18</v>
      </c>
      <c r="B23" s="5" t="s">
        <v>215</v>
      </c>
      <c r="C23" s="18">
        <f>SUMIF('Budget Detail &amp; Amendments'!E117:E125, 'Budget Roll-Up'!B23,'Budget Detail &amp; Amendments'!O117:O125)</f>
        <v>0</v>
      </c>
      <c r="E23" s="4">
        <v>18</v>
      </c>
      <c r="F23" s="5" t="s">
        <v>215</v>
      </c>
      <c r="G23" s="18">
        <f>SUMIF('Budget Detail &amp; Amendments'!E117:E125, 'Budget Roll-Up'!F23, 'Budget Detail &amp; Amendments'!P117:P125)</f>
        <v>0</v>
      </c>
      <c r="I23" s="4">
        <v>18</v>
      </c>
      <c r="J23" s="5" t="s">
        <v>215</v>
      </c>
      <c r="K23" s="18">
        <f>SUMIF('Budget Detail &amp; Amendments'!E117:E125, 'Budget Roll-Up'!J23,'Budget Detail &amp; Amendments'!R117:R125)</f>
        <v>0</v>
      </c>
      <c r="M23" s="4">
        <v>18</v>
      </c>
      <c r="N23" s="5" t="s">
        <v>215</v>
      </c>
      <c r="O23" s="18">
        <f>SUMIF('Budget Detail &amp; Amendments'!E117:E125, 'Budget Roll-Up'!N23, 'Budget Detail &amp; Amendments'!T117:T125)</f>
        <v>0</v>
      </c>
    </row>
    <row r="24" spans="1:15">
      <c r="A24" s="6">
        <v>19</v>
      </c>
      <c r="B24" s="7" t="s">
        <v>216</v>
      </c>
      <c r="C24" s="18">
        <f>SUM(C10:C23)</f>
        <v>0</v>
      </c>
      <c r="E24" s="6">
        <v>19</v>
      </c>
      <c r="F24" s="7" t="s">
        <v>216</v>
      </c>
      <c r="G24" s="18">
        <f>SUM(G10:G23)</f>
        <v>0</v>
      </c>
      <c r="I24" s="6">
        <v>19</v>
      </c>
      <c r="J24" s="7" t="s">
        <v>216</v>
      </c>
      <c r="K24" s="18">
        <f>SUM(K10:K23)</f>
        <v>0</v>
      </c>
      <c r="M24" s="6">
        <v>19</v>
      </c>
      <c r="N24" s="7" t="s">
        <v>216</v>
      </c>
      <c r="O24" s="18">
        <f>SUM(O10:O23)</f>
        <v>0</v>
      </c>
    </row>
    <row r="25" spans="1:15">
      <c r="C25" s="20"/>
      <c r="G25" s="20"/>
      <c r="K25" s="20"/>
      <c r="O25" s="20"/>
    </row>
    <row r="26" spans="1:15">
      <c r="A26" s="6">
        <v>20</v>
      </c>
      <c r="B26" s="7" t="s">
        <v>217</v>
      </c>
      <c r="C26" s="18">
        <f>'Budget Detail &amp; Amendments'!O150</f>
        <v>0</v>
      </c>
      <c r="E26" s="6">
        <v>20</v>
      </c>
      <c r="F26" s="7" t="s">
        <v>217</v>
      </c>
      <c r="G26" s="18">
        <f>'Budget Detail &amp; Amendments'!P150</f>
        <v>0</v>
      </c>
      <c r="I26" s="6">
        <v>20</v>
      </c>
      <c r="J26" s="7" t="s">
        <v>217</v>
      </c>
      <c r="K26" s="18">
        <f>SUM('Budget Detail &amp; Amendments'!R150)</f>
        <v>0</v>
      </c>
      <c r="M26" s="6">
        <v>20</v>
      </c>
      <c r="N26" s="7" t="s">
        <v>217</v>
      </c>
      <c r="O26" s="18">
        <f>SUM('Budget Detail &amp; Amendments'!T150)</f>
        <v>0</v>
      </c>
    </row>
    <row r="27" spans="1:15">
      <c r="A27" s="1"/>
      <c r="B27" s="1"/>
      <c r="C27" s="20"/>
      <c r="E27" s="1"/>
      <c r="F27" s="1"/>
      <c r="G27" s="20"/>
      <c r="I27" s="1"/>
      <c r="J27" s="1"/>
      <c r="K27" s="20"/>
      <c r="M27" s="1"/>
      <c r="N27" s="1"/>
      <c r="O27" s="20"/>
    </row>
    <row r="28" spans="1:15">
      <c r="A28" s="6">
        <v>21</v>
      </c>
      <c r="B28" s="7" t="s">
        <v>218</v>
      </c>
      <c r="C28" s="18">
        <f>'Budget Detail &amp; Amendments'!O146</f>
        <v>0</v>
      </c>
      <c r="E28" s="6">
        <v>21</v>
      </c>
      <c r="F28" s="7" t="s">
        <v>218</v>
      </c>
      <c r="G28" s="18">
        <f>SUM('Budget Detail &amp; Amendments'!P146)</f>
        <v>0</v>
      </c>
      <c r="I28" s="6">
        <v>21</v>
      </c>
      <c r="J28" s="7" t="s">
        <v>218</v>
      </c>
      <c r="K28" s="18">
        <f>SUM('Budget Detail &amp; Amendments'!R146)</f>
        <v>0</v>
      </c>
      <c r="M28" s="6">
        <v>21</v>
      </c>
      <c r="N28" s="7" t="s">
        <v>218</v>
      </c>
      <c r="O28" s="18">
        <f>SUM('Budget Detail &amp; Amendments'!T146)</f>
        <v>0</v>
      </c>
    </row>
    <row r="29" spans="1:15">
      <c r="A29" s="2"/>
      <c r="B29" s="1"/>
      <c r="C29" s="20"/>
      <c r="E29" s="2"/>
      <c r="F29" s="1"/>
      <c r="G29" s="20"/>
      <c r="I29" s="2"/>
      <c r="J29" s="1"/>
      <c r="K29" s="20"/>
      <c r="M29" s="2"/>
      <c r="N29" s="1"/>
      <c r="O29" s="20"/>
    </row>
    <row r="30" spans="1:15">
      <c r="A30" s="6">
        <v>22</v>
      </c>
      <c r="B30" s="7" t="s">
        <v>219</v>
      </c>
      <c r="C30" s="18">
        <f>SUM(C7,C24,C26,C28)</f>
        <v>0</v>
      </c>
      <c r="E30" s="6">
        <v>22</v>
      </c>
      <c r="F30" s="7" t="s">
        <v>219</v>
      </c>
      <c r="G30" s="18">
        <f>SUM(G7,G24,G26,G28)</f>
        <v>0</v>
      </c>
      <c r="I30" s="6">
        <v>22</v>
      </c>
      <c r="J30" s="7" t="s">
        <v>219</v>
      </c>
      <c r="K30" s="18">
        <f>SUM(K7,K24,K26,K28)</f>
        <v>0</v>
      </c>
      <c r="M30" s="6">
        <v>22</v>
      </c>
      <c r="N30" s="7" t="s">
        <v>219</v>
      </c>
      <c r="O30" s="18">
        <f>SUM(O7,O24,O26,O28)</f>
        <v>0</v>
      </c>
    </row>
    <row r="33" spans="1:7" ht="15.75" thickBot="1"/>
    <row r="34" spans="1:7" ht="15" customHeight="1" thickBot="1">
      <c r="A34" s="363" t="s">
        <v>220</v>
      </c>
      <c r="B34" s="364"/>
      <c r="C34" s="364"/>
      <c r="D34" s="364"/>
      <c r="E34" s="364"/>
      <c r="F34" s="364"/>
      <c r="G34" s="365"/>
    </row>
    <row r="35" spans="1:7">
      <c r="A35" s="12"/>
      <c r="C35" s="12"/>
      <c r="D35" s="12"/>
      <c r="E35" s="12"/>
      <c r="F35" s="12"/>
    </row>
    <row r="52" ht="15" customHeight="1"/>
  </sheetData>
  <sheetProtection algorithmName="SHA-512" hashValue="NZ/2I9HCdRXPG69q+51CjIZGkwdXGcAeg0A1viHp9HtfIA1uBrB4xWoT/v4Dn+Dtpgwiq9bNlu9qLMnWwBE3Rg==" saltValue="1eHXjPFcAtAa7HwVUInE0A==" spinCount="100000" sheet="1" objects="1" scenarios="1"/>
  <mergeCells count="17">
    <mergeCell ref="M3:N3"/>
    <mergeCell ref="M9:N9"/>
    <mergeCell ref="E1:G1"/>
    <mergeCell ref="I1:K1"/>
    <mergeCell ref="M1:O1"/>
    <mergeCell ref="I2:J2"/>
    <mergeCell ref="I3:J3"/>
    <mergeCell ref="E2:F2"/>
    <mergeCell ref="E3:F3"/>
    <mergeCell ref="E9:F9"/>
    <mergeCell ref="I9:J9"/>
    <mergeCell ref="M2:N2"/>
    <mergeCell ref="A9:B9"/>
    <mergeCell ref="A1:C1"/>
    <mergeCell ref="A2:B2"/>
    <mergeCell ref="A3:B3"/>
    <mergeCell ref="A34:G3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1"/>
  <sheetViews>
    <sheetView workbookViewId="0">
      <selection activeCell="D21" sqref="D21"/>
    </sheetView>
  </sheetViews>
  <sheetFormatPr defaultColWidth="8.85546875" defaultRowHeight="15.75"/>
  <cols>
    <col min="1" max="1" width="22.42578125" style="13" customWidth="1"/>
    <col min="2" max="2" width="23.140625" style="1" customWidth="1"/>
    <col min="4" max="4" width="17.42578125" style="46" customWidth="1"/>
    <col min="6" max="6" width="18.140625" style="47" customWidth="1"/>
    <col min="8" max="8" width="17.85546875" style="46" customWidth="1"/>
    <col min="10" max="10" width="18.42578125" style="46" customWidth="1"/>
  </cols>
  <sheetData>
    <row r="1" spans="1:10" s="72" customFormat="1" ht="18.75">
      <c r="A1" s="71"/>
      <c r="B1" s="71"/>
      <c r="D1" s="73" t="s">
        <v>221</v>
      </c>
      <c r="E1" s="74"/>
      <c r="F1" s="75" t="s">
        <v>126</v>
      </c>
      <c r="G1" s="74"/>
      <c r="H1" s="73" t="s">
        <v>128</v>
      </c>
      <c r="I1" s="74"/>
      <c r="J1" s="73" t="s">
        <v>129</v>
      </c>
    </row>
    <row r="3" spans="1:10">
      <c r="A3" s="13" t="s">
        <v>222</v>
      </c>
      <c r="B3" s="1" t="str">
        <f>Narrative!C3</f>
        <v>Expanding Dual Enrollment in CTE: Dual Enrollment Welding Expo</v>
      </c>
      <c r="D3" s="46">
        <f ca="1">SUMIF('Budget Detail &amp; Amendments'!A:Q, 1,'Budget Detail &amp; Amendments'!O:O)</f>
        <v>0</v>
      </c>
      <c r="F3" s="47">
        <f ca="1">SUMIF('Budget Detail &amp; Amendments'!A:Q, 1, 'Budget Detail &amp; Amendments'!P:P)</f>
        <v>0</v>
      </c>
      <c r="H3" s="46">
        <f ca="1">SUMIF('Budget Detail &amp; Amendments'!A:Q, 1, 'Budget Detail &amp; Amendments'!R:R)</f>
        <v>0</v>
      </c>
      <c r="J3" s="46">
        <f ca="1">SUMIF('Budget Detail &amp; Amendments'!A:Q, 1, 'Budget Detail &amp; Amendments'!T:T)</f>
        <v>0</v>
      </c>
    </row>
    <row r="5" spans="1:10">
      <c r="A5" s="13" t="s">
        <v>223</v>
      </c>
      <c r="B5" s="1" t="str">
        <f>Narrative!C33</f>
        <v>Dual Enrollment Pathway Exploration Day - Middle School focused</v>
      </c>
      <c r="D5" s="46">
        <f ca="1">SUMIF('Budget Detail &amp; Amendments'!A:Q, 2, 'Budget Detail &amp; Amendments'!O:O)</f>
        <v>0</v>
      </c>
      <c r="F5" s="47">
        <f ca="1">SUMIF('Budget Detail &amp; Amendments'!A:Q, 2, 'Budget Detail &amp; Amendments'!P:P)</f>
        <v>0</v>
      </c>
      <c r="H5" s="46">
        <f ca="1">SUMIF('Budget Detail &amp; Amendments'!A:Q, 2, 'Budget Detail &amp; Amendments'!R:R)</f>
        <v>0</v>
      </c>
      <c r="J5" s="46">
        <f ca="1">SUMIF('Budget Detail &amp; Amendments'!A:Q, 2, 'Budget Detail &amp; Amendments'!T:T)</f>
        <v>0</v>
      </c>
    </row>
    <row r="7" spans="1:10">
      <c r="A7" s="13" t="s">
        <v>224</v>
      </c>
      <c r="B7" s="1" t="str">
        <f>Narrative!C62</f>
        <v xml:space="preserve">Automotive Partnerships &amp; Open House Exploration </v>
      </c>
      <c r="D7" s="46">
        <f ca="1">SUMIF('Budget Detail &amp; Amendments'!A:Q, 3, 'Budget Detail &amp; Amendments'!O:O)</f>
        <v>0</v>
      </c>
      <c r="F7" s="47">
        <f ca="1">SUMIF('Budget Detail &amp; Amendments'!A:Q, 3, 'Budget Detail &amp; Amendments'!P:P)</f>
        <v>0</v>
      </c>
      <c r="H7" s="46">
        <f ca="1">SUMIF('Budget Detail &amp; Amendments'!A:Q, 3, 'Budget Detail &amp; Amendments'!R:R)</f>
        <v>0</v>
      </c>
      <c r="J7" s="46">
        <f ca="1">SUMIF('Budget Detail &amp; Amendments'!A:Q, 3, 'Budget Detail &amp; Amendments'!T:T)</f>
        <v>0</v>
      </c>
    </row>
    <row r="9" spans="1:10">
      <c r="A9" s="13" t="s">
        <v>225</v>
      </c>
      <c r="B9" s="1" t="str">
        <f>Narrative!C93</f>
        <v>IT Students Hands on Experience</v>
      </c>
      <c r="D9" s="46">
        <f ca="1">SUMIF('Budget Detail &amp; Amendments'!A:Q, 4, 'Budget Detail &amp; Amendments'!O:O)</f>
        <v>0</v>
      </c>
      <c r="F9" s="47">
        <f ca="1">SUMIF('Budget Detail &amp; Amendments'!A:Q, 4, 'Budget Detail &amp; Amendments'!P:P)</f>
        <v>0</v>
      </c>
      <c r="H9" s="46">
        <f ca="1">SUMIF('Budget Detail &amp; Amendments'!A:Q, 4, 'Budget Detail &amp; Amendments'!R:R)</f>
        <v>0</v>
      </c>
      <c r="J9" s="46">
        <f ca="1">SUMIF('Budget Detail &amp; Amendments'!A:Q, 4, 'Budget Detail &amp; Amendments'!T:T)</f>
        <v>0</v>
      </c>
    </row>
    <row r="11" spans="1:10">
      <c r="A11" s="13" t="s">
        <v>226</v>
      </c>
      <c r="B11" s="1" t="str">
        <f>Narrative!C123</f>
        <v xml:space="preserve">Desire 2 Learn (D2L) training for Dual Enrollment faculty </v>
      </c>
      <c r="D11" s="46">
        <f ca="1">SUMIF('Budget Detail &amp; Amendments'!A:Q, 5, 'Budget Detail &amp; Amendments'!O:O)</f>
        <v>0</v>
      </c>
      <c r="F11" s="47">
        <f ca="1">SUMIF('Budget Detail &amp; Amendments'!A:Q, 5, 'Budget Detail &amp; Amendments'!P:P)</f>
        <v>0</v>
      </c>
      <c r="H11" s="46">
        <f ca="1">SUMIF('Budget Detail &amp; Amendments'!A:Q, 5, 'Budget Detail &amp; Amendments'!R:R)</f>
        <v>0</v>
      </c>
      <c r="J11" s="46">
        <f ca="1">SUMIF('Budget Detail &amp; Amendments'!A:Q, 5, 'Budget Detail &amp; Amendments'!T:T)</f>
        <v>0</v>
      </c>
    </row>
    <row r="13" spans="1:10">
      <c r="A13" s="13" t="s">
        <v>227</v>
      </c>
      <c r="B13" s="1" t="str">
        <f>Narrative!C151</f>
        <v>Dual Enrollment - Next Steps Event(s)</v>
      </c>
      <c r="D13" s="46">
        <f ca="1">SUMIF('Budget Detail &amp; Amendments'!A:Q, 6, 'Budget Detail &amp; Amendments'!O:O)</f>
        <v>0</v>
      </c>
      <c r="F13" s="47">
        <f ca="1">SUMIF('Budget Detail &amp; Amendments'!A:Q, 6, 'Budget Detail &amp; Amendments'!P:P)</f>
        <v>0</v>
      </c>
      <c r="H13" s="46">
        <f ca="1">SUMIF('Budget Detail &amp; Amendments'!A:Q, 6, 'Budget Detail &amp; Amendments'!R:R)</f>
        <v>0</v>
      </c>
      <c r="J13" s="46">
        <f ca="1">SUMIF('Budget Detail &amp; Amendments'!A:Q, 6, 'Budget Detail &amp; Amendments'!T:T)</f>
        <v>0</v>
      </c>
    </row>
    <row r="15" spans="1:10">
      <c r="A15" s="13" t="s">
        <v>228</v>
      </c>
      <c r="B15" s="1" t="str">
        <f>Narrative!C169</f>
        <v>Enhancing Dual Enrollment Student Success</v>
      </c>
      <c r="D15" s="46">
        <f ca="1">SUMIF('Budget Detail &amp; Amendments'!A:Q, 7, 'Budget Detail &amp; Amendments'!O:O)</f>
        <v>0</v>
      </c>
      <c r="F15" s="47">
        <f ca="1">SUMIF('Budget Detail &amp; Amendments'!A:Q, 7, 'Budget Detail &amp; Amendments'!P:P)</f>
        <v>0</v>
      </c>
      <c r="H15" s="46">
        <f ca="1">SUMIF('Budget Detail &amp; Amendments'!A:Q, 7, 'Budget Detail &amp; Amendments'!R:R)</f>
        <v>0</v>
      </c>
      <c r="J15" s="46">
        <f ca="1">SUMIF('Budget Detail &amp; Amendments'!A:Q, 7, 'Budget Detail &amp; Amendments'!T:T)</f>
        <v>0</v>
      </c>
    </row>
    <row r="17" spans="1:10">
      <c r="A17" s="13" t="s">
        <v>229</v>
      </c>
      <c r="B17" s="1" t="str">
        <f>Narrative!C195</f>
        <v xml:space="preserve">Construction Pathway Development </v>
      </c>
      <c r="D17" s="46">
        <f ca="1">SUMIF('Budget Detail &amp; Amendments'!A:Q, 8, 'Budget Detail &amp; Amendments'!O:O)</f>
        <v>0</v>
      </c>
      <c r="F17" s="47">
        <f ca="1">SUMIF('Budget Detail &amp; Amendments'!A:Q, 8, 'Budget Detail &amp; Amendments'!P:P)</f>
        <v>0</v>
      </c>
      <c r="H17" s="46">
        <f ca="1">SUMIF('Budget Detail &amp; Amendments'!A:Q, 8, 'Budget Detail &amp; Amendments'!R:R)</f>
        <v>0</v>
      </c>
      <c r="J17" s="46">
        <f ca="1">SUMIF('Budget Detail &amp; Amendments'!A:Q, 8, 'Budget Detail &amp; Amendments'!T:T)</f>
        <v>0</v>
      </c>
    </row>
    <row r="19" spans="1:10">
      <c r="A19" s="13" t="s">
        <v>230</v>
      </c>
      <c r="B19" s="1" t="str">
        <f>Narrative!C219</f>
        <v>Dual Enrollment Summit - U of M</v>
      </c>
      <c r="D19" s="46">
        <f ca="1">SUMIF('Budget Detail &amp; Amendments'!A:Q, 9, 'Budget Detail &amp; Amendments'!O:O)</f>
        <v>0</v>
      </c>
      <c r="F19" s="47">
        <f ca="1">SUMIF('Budget Detail &amp; Amendments'!A:Q, 9, 'Budget Detail &amp; Amendments'!P:P)</f>
        <v>0</v>
      </c>
      <c r="H19" s="46">
        <f ca="1">SUMIF('Budget Detail &amp; Amendments'!A:Q, 9, 'Budget Detail &amp; Amendments'!R:R)</f>
        <v>0</v>
      </c>
      <c r="J19" s="46">
        <f ca="1">SUMIF('Budget Detail &amp; Amendments'!A:Q, 9, 'Budget Detail &amp; Amendments'!T:T)</f>
        <v>0</v>
      </c>
    </row>
    <row r="21" spans="1:10">
      <c r="A21" s="13" t="s">
        <v>231</v>
      </c>
      <c r="B21" s="1" t="str">
        <f>Narrative!C241</f>
        <v>Required Travel: Perkins Reserve Workshop</v>
      </c>
      <c r="D21" s="46">
        <f ca="1">SUMIF('Budget Detail &amp; Amendments'!A:Q, 10, 'Budget Detail &amp; Amendments'!O:O)</f>
        <v>0</v>
      </c>
      <c r="F21" s="47">
        <f ca="1">SUMIF('Budget Detail &amp; Amendments'!A:Q, 10, 'Budget Detail &amp; Amendments'!P:P)</f>
        <v>0</v>
      </c>
      <c r="H21" s="46">
        <f ca="1">SUMIF('Budget Detail &amp; Amendments'!A:Q, 10, 'Budget Detail &amp; Amendments'!R:R)</f>
        <v>0</v>
      </c>
      <c r="J21" s="46">
        <f ca="1">SUMIF('Budget Detail &amp; Amendments'!A:Q, 10, 'Budget Detail &amp; Amendments'!T:T)</f>
        <v>0</v>
      </c>
    </row>
  </sheetData>
  <sheetProtection algorithmName="SHA-512" hashValue="5Ll0HHXddg5s00VXkYWGWQKeO7JBZTnA1TOliML0X7GMATyMDEENpXYa6HBA1eZ0kt7JBaXUNf3bRVegZ2YoFA==" saltValue="91QvWkbx0cbxcihP6pFSjQ=="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workbookViewId="0">
      <selection activeCell="K31" sqref="K31"/>
    </sheetView>
  </sheetViews>
  <sheetFormatPr defaultColWidth="8.85546875" defaultRowHeight="15"/>
  <sheetData>
    <row r="2" spans="1:25" ht="15.75" customHeight="1">
      <c r="A2" s="366" t="s">
        <v>232</v>
      </c>
      <c r="B2" s="366"/>
      <c r="C2" s="366"/>
      <c r="D2" s="366"/>
      <c r="E2" s="366"/>
      <c r="F2" s="366"/>
      <c r="G2" s="366"/>
      <c r="H2" s="366"/>
      <c r="I2" s="366"/>
      <c r="J2" s="366"/>
      <c r="K2" s="366"/>
      <c r="L2" s="366"/>
      <c r="M2" s="366"/>
      <c r="N2" s="366"/>
      <c r="O2" s="366"/>
      <c r="P2" s="366"/>
      <c r="Q2" s="366"/>
      <c r="R2" s="366"/>
      <c r="S2" s="366"/>
      <c r="T2" s="366"/>
      <c r="U2" s="366"/>
      <c r="V2" s="366"/>
      <c r="W2" s="366"/>
      <c r="X2" s="366"/>
      <c r="Y2" s="366"/>
    </row>
    <row r="3" spans="1:25" ht="15" customHeight="1">
      <c r="A3" s="366"/>
      <c r="B3" s="366"/>
      <c r="C3" s="366"/>
      <c r="D3" s="366"/>
      <c r="E3" s="366"/>
      <c r="F3" s="366"/>
      <c r="G3" s="366"/>
      <c r="H3" s="366"/>
      <c r="I3" s="366"/>
      <c r="J3" s="366"/>
      <c r="K3" s="366"/>
      <c r="L3" s="366"/>
      <c r="M3" s="366"/>
      <c r="N3" s="366"/>
      <c r="O3" s="366"/>
      <c r="P3" s="366"/>
      <c r="Q3" s="366"/>
      <c r="R3" s="366"/>
      <c r="S3" s="366"/>
      <c r="T3" s="366"/>
      <c r="U3" s="366"/>
      <c r="V3" s="366"/>
      <c r="W3" s="366"/>
      <c r="X3" s="366"/>
      <c r="Y3" s="366"/>
    </row>
    <row r="4" spans="1:25" ht="15" customHeight="1">
      <c r="A4" s="366"/>
      <c r="B4" s="366"/>
      <c r="C4" s="366"/>
      <c r="D4" s="366"/>
      <c r="E4" s="366"/>
      <c r="F4" s="366"/>
      <c r="G4" s="366"/>
      <c r="H4" s="366"/>
      <c r="I4" s="366"/>
      <c r="J4" s="366"/>
      <c r="K4" s="366"/>
      <c r="L4" s="366"/>
      <c r="M4" s="366"/>
      <c r="N4" s="366"/>
      <c r="O4" s="366"/>
      <c r="P4" s="366"/>
      <c r="Q4" s="366"/>
      <c r="R4" s="366"/>
      <c r="S4" s="366"/>
      <c r="T4" s="366"/>
      <c r="U4" s="366"/>
      <c r="V4" s="366"/>
      <c r="W4" s="366"/>
      <c r="X4" s="366"/>
      <c r="Y4" s="366"/>
    </row>
    <row r="5" spans="1:25" ht="15" customHeight="1">
      <c r="A5" s="366"/>
      <c r="B5" s="366"/>
      <c r="C5" s="366"/>
      <c r="D5" s="366"/>
      <c r="E5" s="366"/>
      <c r="F5" s="366"/>
      <c r="G5" s="366"/>
      <c r="H5" s="366"/>
      <c r="I5" s="366"/>
      <c r="J5" s="366"/>
      <c r="K5" s="366"/>
      <c r="L5" s="366"/>
      <c r="M5" s="366"/>
      <c r="N5" s="366"/>
      <c r="O5" s="366"/>
      <c r="P5" s="366"/>
      <c r="Q5" s="366"/>
      <c r="R5" s="366"/>
      <c r="S5" s="366"/>
      <c r="T5" s="366"/>
      <c r="U5" s="366"/>
      <c r="V5" s="366"/>
      <c r="W5" s="366"/>
      <c r="X5" s="366"/>
      <c r="Y5" s="366"/>
    </row>
    <row r="6" spans="1:25" ht="15" customHeight="1">
      <c r="A6" s="366"/>
      <c r="B6" s="366"/>
      <c r="C6" s="366"/>
      <c r="D6" s="366"/>
      <c r="E6" s="366"/>
      <c r="F6" s="366"/>
      <c r="G6" s="366"/>
      <c r="H6" s="366"/>
      <c r="I6" s="366"/>
      <c r="J6" s="366"/>
      <c r="K6" s="366"/>
      <c r="L6" s="366"/>
      <c r="M6" s="366"/>
      <c r="N6" s="366"/>
      <c r="O6" s="366"/>
      <c r="P6" s="366"/>
      <c r="Q6" s="366"/>
      <c r="R6" s="366"/>
      <c r="S6" s="366"/>
      <c r="T6" s="366"/>
      <c r="U6" s="366"/>
      <c r="V6" s="366"/>
      <c r="W6" s="366"/>
      <c r="X6" s="366"/>
      <c r="Y6" s="366"/>
    </row>
    <row r="7" spans="1:25" ht="15" customHeight="1">
      <c r="A7" s="366"/>
      <c r="B7" s="366"/>
      <c r="C7" s="366"/>
      <c r="D7" s="366"/>
      <c r="E7" s="366"/>
      <c r="F7" s="366"/>
      <c r="G7" s="366"/>
      <c r="H7" s="366"/>
      <c r="I7" s="366"/>
      <c r="J7" s="366"/>
      <c r="K7" s="366"/>
      <c r="L7" s="366"/>
      <c r="M7" s="366"/>
      <c r="N7" s="366"/>
      <c r="O7" s="366"/>
      <c r="P7" s="366"/>
      <c r="Q7" s="366"/>
      <c r="R7" s="366"/>
      <c r="S7" s="366"/>
      <c r="T7" s="366"/>
      <c r="U7" s="366"/>
      <c r="V7" s="366"/>
      <c r="W7" s="366"/>
      <c r="X7" s="366"/>
      <c r="Y7" s="366"/>
    </row>
    <row r="8" spans="1:25" ht="15" customHeight="1">
      <c r="A8" s="366"/>
      <c r="B8" s="366"/>
      <c r="C8" s="366"/>
      <c r="D8" s="366"/>
      <c r="E8" s="366"/>
      <c r="F8" s="366"/>
      <c r="G8" s="366"/>
      <c r="H8" s="366"/>
      <c r="I8" s="366"/>
      <c r="J8" s="366"/>
      <c r="K8" s="366"/>
      <c r="L8" s="366"/>
      <c r="M8" s="366"/>
      <c r="N8" s="366"/>
      <c r="O8" s="366"/>
      <c r="P8" s="366"/>
      <c r="Q8" s="366"/>
      <c r="R8" s="366"/>
      <c r="S8" s="366"/>
      <c r="T8" s="366"/>
      <c r="U8" s="366"/>
      <c r="V8" s="366"/>
      <c r="W8" s="366"/>
      <c r="X8" s="366"/>
      <c r="Y8" s="366"/>
    </row>
    <row r="9" spans="1:25" ht="15" customHeight="1">
      <c r="A9" s="366"/>
      <c r="B9" s="366"/>
      <c r="C9" s="366"/>
      <c r="D9" s="366"/>
      <c r="E9" s="366"/>
      <c r="F9" s="366"/>
      <c r="G9" s="366"/>
      <c r="H9" s="366"/>
      <c r="I9" s="366"/>
      <c r="J9" s="366"/>
      <c r="K9" s="366"/>
      <c r="L9" s="366"/>
      <c r="M9" s="366"/>
      <c r="N9" s="366"/>
      <c r="O9" s="366"/>
      <c r="P9" s="366"/>
      <c r="Q9" s="366"/>
      <c r="R9" s="366"/>
      <c r="S9" s="366"/>
      <c r="T9" s="366"/>
      <c r="U9" s="366"/>
      <c r="V9" s="366"/>
      <c r="W9" s="366"/>
      <c r="X9" s="366"/>
      <c r="Y9" s="366"/>
    </row>
    <row r="10" spans="1:25" ht="15" customHeight="1">
      <c r="A10" s="366"/>
      <c r="B10" s="366"/>
      <c r="C10" s="366"/>
      <c r="D10" s="366"/>
      <c r="E10" s="366"/>
      <c r="F10" s="366"/>
      <c r="G10" s="366"/>
      <c r="H10" s="366"/>
      <c r="I10" s="366"/>
      <c r="J10" s="366"/>
      <c r="K10" s="366"/>
      <c r="L10" s="366"/>
      <c r="M10" s="366"/>
      <c r="N10" s="366"/>
      <c r="O10" s="366"/>
      <c r="P10" s="366"/>
      <c r="Q10" s="366"/>
      <c r="R10" s="366"/>
      <c r="S10" s="366"/>
      <c r="T10" s="366"/>
      <c r="U10" s="366"/>
      <c r="V10" s="366"/>
      <c r="W10" s="366"/>
      <c r="X10" s="366"/>
      <c r="Y10" s="366"/>
    </row>
    <row r="11" spans="1:25" ht="15" customHeight="1">
      <c r="A11" s="366"/>
      <c r="B11" s="366"/>
      <c r="C11" s="366"/>
      <c r="D11" s="366"/>
      <c r="E11" s="366"/>
      <c r="F11" s="366"/>
      <c r="G11" s="366"/>
      <c r="H11" s="366"/>
      <c r="I11" s="366"/>
      <c r="J11" s="366"/>
      <c r="K11" s="366"/>
      <c r="L11" s="366"/>
      <c r="M11" s="366"/>
      <c r="N11" s="366"/>
      <c r="O11" s="366"/>
      <c r="P11" s="366"/>
      <c r="Q11" s="366"/>
      <c r="R11" s="366"/>
      <c r="S11" s="366"/>
      <c r="T11" s="366"/>
      <c r="U11" s="366"/>
      <c r="V11" s="366"/>
      <c r="W11" s="366"/>
      <c r="X11" s="366"/>
      <c r="Y11" s="366"/>
    </row>
    <row r="12" spans="1:25" ht="15" customHeight="1">
      <c r="A12" s="366"/>
      <c r="B12" s="366"/>
      <c r="C12" s="366"/>
      <c r="D12" s="366"/>
      <c r="E12" s="366"/>
      <c r="F12" s="366"/>
      <c r="G12" s="366"/>
      <c r="H12" s="366"/>
      <c r="I12" s="366"/>
      <c r="J12" s="366"/>
      <c r="K12" s="366"/>
      <c r="L12" s="366"/>
      <c r="M12" s="366"/>
      <c r="N12" s="366"/>
      <c r="O12" s="366"/>
      <c r="P12" s="366"/>
      <c r="Q12" s="366"/>
      <c r="R12" s="366"/>
      <c r="S12" s="366"/>
      <c r="T12" s="366"/>
      <c r="U12" s="366"/>
      <c r="V12" s="366"/>
      <c r="W12" s="366"/>
      <c r="X12" s="366"/>
      <c r="Y12" s="366"/>
    </row>
    <row r="13" spans="1:25" ht="15" customHeight="1">
      <c r="A13" s="366"/>
      <c r="B13" s="366"/>
      <c r="C13" s="366"/>
      <c r="D13" s="366"/>
      <c r="E13" s="366"/>
      <c r="F13" s="366"/>
      <c r="G13" s="366"/>
      <c r="H13" s="366"/>
      <c r="I13" s="366"/>
      <c r="J13" s="366"/>
      <c r="K13" s="366"/>
      <c r="L13" s="366"/>
      <c r="M13" s="366"/>
      <c r="N13" s="366"/>
      <c r="O13" s="366"/>
      <c r="P13" s="366"/>
      <c r="Q13" s="366"/>
      <c r="R13" s="366"/>
      <c r="S13" s="366"/>
      <c r="T13" s="366"/>
      <c r="U13" s="366"/>
      <c r="V13" s="366"/>
      <c r="W13" s="366"/>
      <c r="X13" s="366"/>
      <c r="Y13" s="366"/>
    </row>
    <row r="14" spans="1:25" ht="15" customHeight="1">
      <c r="A14" s="366"/>
      <c r="B14" s="366"/>
      <c r="C14" s="366"/>
      <c r="D14" s="366"/>
      <c r="E14" s="366"/>
      <c r="F14" s="366"/>
      <c r="G14" s="366"/>
      <c r="H14" s="366"/>
      <c r="I14" s="366"/>
      <c r="J14" s="366"/>
      <c r="K14" s="366"/>
      <c r="L14" s="366"/>
      <c r="M14" s="366"/>
      <c r="N14" s="366"/>
      <c r="O14" s="366"/>
      <c r="P14" s="366"/>
      <c r="Q14" s="366"/>
      <c r="R14" s="366"/>
      <c r="S14" s="366"/>
      <c r="T14" s="366"/>
      <c r="U14" s="366"/>
      <c r="V14" s="366"/>
      <c r="W14" s="366"/>
      <c r="X14" s="366"/>
      <c r="Y14" s="366"/>
    </row>
    <row r="15" spans="1:25" ht="15" customHeight="1">
      <c r="A15" s="366"/>
      <c r="B15" s="366"/>
      <c r="C15" s="366"/>
      <c r="D15" s="366"/>
      <c r="E15" s="366"/>
      <c r="F15" s="366"/>
      <c r="G15" s="366"/>
      <c r="H15" s="366"/>
      <c r="I15" s="366"/>
      <c r="J15" s="366"/>
      <c r="K15" s="366"/>
      <c r="L15" s="366"/>
      <c r="M15" s="366"/>
      <c r="N15" s="366"/>
      <c r="O15" s="366"/>
      <c r="P15" s="366"/>
      <c r="Q15" s="366"/>
      <c r="R15" s="366"/>
      <c r="S15" s="366"/>
      <c r="T15" s="366"/>
      <c r="U15" s="366"/>
      <c r="V15" s="366"/>
      <c r="W15" s="366"/>
      <c r="X15" s="366"/>
      <c r="Y15" s="366"/>
    </row>
    <row r="16" spans="1:25" ht="15" customHeight="1">
      <c r="A16" s="366"/>
      <c r="B16" s="366"/>
      <c r="C16" s="366"/>
      <c r="D16" s="366"/>
      <c r="E16" s="366"/>
      <c r="F16" s="366"/>
      <c r="G16" s="366"/>
      <c r="H16" s="366"/>
      <c r="I16" s="366"/>
      <c r="J16" s="366"/>
      <c r="K16" s="366"/>
      <c r="L16" s="366"/>
      <c r="M16" s="366"/>
      <c r="N16" s="366"/>
      <c r="O16" s="366"/>
      <c r="P16" s="366"/>
      <c r="Q16" s="366"/>
      <c r="R16" s="366"/>
      <c r="S16" s="366"/>
      <c r="T16" s="366"/>
      <c r="U16" s="366"/>
      <c r="V16" s="366"/>
      <c r="W16" s="366"/>
      <c r="X16" s="366"/>
      <c r="Y16" s="366"/>
    </row>
    <row r="17" spans="1:25" ht="15" customHeight="1">
      <c r="A17" s="366"/>
      <c r="B17" s="366"/>
      <c r="C17" s="366"/>
      <c r="D17" s="366"/>
      <c r="E17" s="366"/>
      <c r="F17" s="366"/>
      <c r="G17" s="366"/>
      <c r="H17" s="366"/>
      <c r="I17" s="366"/>
      <c r="J17" s="366"/>
      <c r="K17" s="366"/>
      <c r="L17" s="366"/>
      <c r="M17" s="366"/>
      <c r="N17" s="366"/>
      <c r="O17" s="366"/>
      <c r="P17" s="366"/>
      <c r="Q17" s="366"/>
      <c r="R17" s="366"/>
      <c r="S17" s="366"/>
      <c r="T17" s="366"/>
      <c r="U17" s="366"/>
      <c r="V17" s="366"/>
      <c r="W17" s="366"/>
      <c r="X17" s="366"/>
      <c r="Y17" s="366"/>
    </row>
    <row r="18" spans="1:25" ht="15" customHeight="1">
      <c r="A18" s="366"/>
      <c r="B18" s="366"/>
      <c r="C18" s="366"/>
      <c r="D18" s="366"/>
      <c r="E18" s="366"/>
      <c r="F18" s="366"/>
      <c r="G18" s="366"/>
      <c r="H18" s="366"/>
      <c r="I18" s="366"/>
      <c r="J18" s="366"/>
      <c r="K18" s="366"/>
      <c r="L18" s="366"/>
      <c r="M18" s="366"/>
      <c r="N18" s="366"/>
      <c r="O18" s="366"/>
      <c r="P18" s="366"/>
      <c r="Q18" s="366"/>
      <c r="R18" s="366"/>
      <c r="S18" s="366"/>
      <c r="T18" s="366"/>
      <c r="U18" s="366"/>
      <c r="V18" s="366"/>
      <c r="W18" s="366"/>
      <c r="X18" s="366"/>
      <c r="Y18" s="366"/>
    </row>
    <row r="19" spans="1:25" ht="15" customHeight="1">
      <c r="A19" s="366"/>
      <c r="B19" s="366"/>
      <c r="C19" s="366"/>
      <c r="D19" s="366"/>
      <c r="E19" s="366"/>
      <c r="F19" s="366"/>
      <c r="G19" s="366"/>
      <c r="H19" s="366"/>
      <c r="I19" s="366"/>
      <c r="J19" s="366"/>
      <c r="K19" s="366"/>
      <c r="L19" s="366"/>
      <c r="M19" s="366"/>
      <c r="N19" s="366"/>
      <c r="O19" s="366"/>
      <c r="P19" s="366"/>
      <c r="Q19" s="366"/>
      <c r="R19" s="366"/>
      <c r="S19" s="366"/>
      <c r="T19" s="366"/>
      <c r="U19" s="366"/>
      <c r="V19" s="366"/>
      <c r="W19" s="366"/>
      <c r="X19" s="366"/>
      <c r="Y19" s="366"/>
    </row>
    <row r="20" spans="1:25" ht="15" customHeight="1">
      <c r="A20" s="366"/>
      <c r="B20" s="366"/>
      <c r="C20" s="366"/>
      <c r="D20" s="366"/>
      <c r="E20" s="366"/>
      <c r="F20" s="366"/>
      <c r="G20" s="366"/>
      <c r="H20" s="366"/>
      <c r="I20" s="366"/>
      <c r="J20" s="366"/>
      <c r="K20" s="366"/>
      <c r="L20" s="366"/>
      <c r="M20" s="366"/>
      <c r="N20" s="366"/>
      <c r="O20" s="366"/>
      <c r="P20" s="366"/>
      <c r="Q20" s="366"/>
      <c r="R20" s="366"/>
      <c r="S20" s="366"/>
      <c r="T20" s="366"/>
      <c r="U20" s="366"/>
      <c r="V20" s="366"/>
      <c r="W20" s="366"/>
      <c r="X20" s="366"/>
      <c r="Y20" s="366"/>
    </row>
    <row r="21" spans="1:25" ht="15" customHeight="1">
      <c r="A21" s="366"/>
      <c r="B21" s="366"/>
      <c r="C21" s="366"/>
      <c r="D21" s="366"/>
      <c r="E21" s="366"/>
      <c r="F21" s="366"/>
      <c r="G21" s="366"/>
      <c r="H21" s="366"/>
      <c r="I21" s="366"/>
      <c r="J21" s="366"/>
      <c r="K21" s="366"/>
      <c r="L21" s="366"/>
      <c r="M21" s="366"/>
      <c r="N21" s="366"/>
      <c r="O21" s="366"/>
      <c r="P21" s="366"/>
      <c r="Q21" s="366"/>
      <c r="R21" s="366"/>
      <c r="S21" s="366"/>
      <c r="T21" s="366"/>
      <c r="U21" s="366"/>
      <c r="V21" s="366"/>
      <c r="W21" s="366"/>
      <c r="X21" s="366"/>
      <c r="Y21" s="366"/>
    </row>
    <row r="22" spans="1:25" ht="15" customHeight="1">
      <c r="A22" s="366"/>
      <c r="B22" s="366"/>
      <c r="C22" s="366"/>
      <c r="D22" s="366"/>
      <c r="E22" s="366"/>
      <c r="F22" s="366"/>
      <c r="G22" s="366"/>
      <c r="H22" s="366"/>
      <c r="I22" s="366"/>
      <c r="J22" s="366"/>
      <c r="K22" s="366"/>
      <c r="L22" s="366"/>
      <c r="M22" s="366"/>
      <c r="N22" s="366"/>
      <c r="O22" s="366"/>
      <c r="P22" s="366"/>
      <c r="Q22" s="366"/>
      <c r="R22" s="366"/>
      <c r="S22" s="366"/>
      <c r="T22" s="366"/>
      <c r="U22" s="366"/>
      <c r="V22" s="366"/>
      <c r="W22" s="366"/>
      <c r="X22" s="366"/>
      <c r="Y22" s="366"/>
    </row>
    <row r="23" spans="1:25" ht="15" customHeight="1">
      <c r="A23" s="366"/>
      <c r="B23" s="366"/>
      <c r="C23" s="366"/>
      <c r="D23" s="366"/>
      <c r="E23" s="366"/>
      <c r="F23" s="366"/>
      <c r="G23" s="366"/>
      <c r="H23" s="366"/>
      <c r="I23" s="366"/>
      <c r="J23" s="366"/>
      <c r="K23" s="366"/>
      <c r="L23" s="366"/>
      <c r="M23" s="366"/>
      <c r="N23" s="366"/>
      <c r="O23" s="366"/>
      <c r="P23" s="366"/>
      <c r="Q23" s="366"/>
      <c r="R23" s="366"/>
      <c r="S23" s="366"/>
      <c r="T23" s="366"/>
      <c r="U23" s="366"/>
      <c r="V23" s="366"/>
      <c r="W23" s="366"/>
      <c r="X23" s="366"/>
      <c r="Y23" s="366"/>
    </row>
    <row r="24" spans="1:25" ht="15" customHeight="1">
      <c r="A24" s="366"/>
      <c r="B24" s="366"/>
      <c r="C24" s="366"/>
      <c r="D24" s="366"/>
      <c r="E24" s="366"/>
      <c r="F24" s="366"/>
      <c r="G24" s="366"/>
      <c r="H24" s="366"/>
      <c r="I24" s="366"/>
      <c r="J24" s="366"/>
      <c r="K24" s="366"/>
      <c r="L24" s="366"/>
      <c r="M24" s="366"/>
      <c r="N24" s="366"/>
      <c r="O24" s="366"/>
      <c r="P24" s="366"/>
      <c r="Q24" s="366"/>
      <c r="R24" s="366"/>
      <c r="S24" s="366"/>
      <c r="T24" s="366"/>
      <c r="U24" s="366"/>
      <c r="V24" s="366"/>
      <c r="W24" s="366"/>
      <c r="X24" s="366"/>
      <c r="Y24" s="366"/>
    </row>
    <row r="25" spans="1:25" ht="15" customHeight="1">
      <c r="A25" s="366"/>
      <c r="B25" s="366"/>
      <c r="C25" s="366"/>
      <c r="D25" s="366"/>
      <c r="E25" s="366"/>
      <c r="F25" s="366"/>
      <c r="G25" s="366"/>
      <c r="H25" s="366"/>
      <c r="I25" s="366"/>
      <c r="J25" s="366"/>
      <c r="K25" s="366"/>
      <c r="L25" s="366"/>
      <c r="M25" s="366"/>
      <c r="N25" s="366"/>
      <c r="O25" s="366"/>
      <c r="P25" s="366"/>
      <c r="Q25" s="366"/>
      <c r="R25" s="366"/>
      <c r="S25" s="366"/>
      <c r="T25" s="366"/>
      <c r="U25" s="366"/>
      <c r="V25" s="366"/>
      <c r="W25" s="366"/>
      <c r="X25" s="366"/>
      <c r="Y25" s="366"/>
    </row>
    <row r="26" spans="1:25" ht="15" customHeight="1">
      <c r="A26" s="366"/>
      <c r="B26" s="366"/>
      <c r="C26" s="366"/>
      <c r="D26" s="366"/>
      <c r="E26" s="366"/>
      <c r="F26" s="366"/>
      <c r="G26" s="366"/>
      <c r="H26" s="366"/>
      <c r="I26" s="366"/>
      <c r="J26" s="366"/>
      <c r="K26" s="366"/>
      <c r="L26" s="366"/>
      <c r="M26" s="366"/>
      <c r="N26" s="366"/>
      <c r="O26" s="366"/>
      <c r="P26" s="366"/>
      <c r="Q26" s="366"/>
      <c r="R26" s="366"/>
      <c r="S26" s="366"/>
      <c r="T26" s="366"/>
      <c r="U26" s="366"/>
      <c r="V26" s="366"/>
      <c r="W26" s="366"/>
      <c r="X26" s="366"/>
      <c r="Y26" s="366"/>
    </row>
  </sheetData>
  <sheetProtection algorithmName="SHA-512" hashValue="OiWn7TijLi+Wu3TCIpUxfL2yRXDeDCo85D2yjSv39CcWkusLX1iZNUXWvP5P+TGPbvyG+xlnolI3yDmaGqz2rQ==" saltValue="SbyubRiigqavVxfgAdYaXQ==" spinCount="100000" sheet="1" objects="1" scenarios="1"/>
  <mergeCells count="1">
    <mergeCell ref="A2:Y2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70599-C773-42BD-8653-6C0F27AE1E24}">
  <sheetPr>
    <pageSetUpPr fitToPage="1"/>
  </sheetPr>
  <dimension ref="A1:AN77"/>
  <sheetViews>
    <sheetView showGridLines="0" zoomScaleNormal="100" workbookViewId="0">
      <selection activeCell="AA58" sqref="AA58"/>
    </sheetView>
  </sheetViews>
  <sheetFormatPr defaultColWidth="9.140625" defaultRowHeight="12.75"/>
  <cols>
    <col min="1" max="1" width="3.140625" style="32" customWidth="1"/>
    <col min="2" max="8" width="3.85546875" style="32" customWidth="1"/>
    <col min="9" max="9" width="1.85546875" style="32" customWidth="1"/>
    <col min="10" max="10" width="8.42578125" style="33" bestFit="1" customWidth="1"/>
    <col min="11" max="11" width="32" style="32" bestFit="1" customWidth="1"/>
    <col min="12" max="12" width="4.85546875" style="32" customWidth="1"/>
    <col min="13" max="19" width="3.85546875" style="32" customWidth="1"/>
    <col min="20" max="20" width="1.85546875" style="32" customWidth="1"/>
    <col min="21" max="21" width="4.42578125" style="32" customWidth="1"/>
    <col min="22" max="22" width="30.5703125" style="32" bestFit="1" customWidth="1"/>
    <col min="23" max="23" width="2.85546875" style="32" customWidth="1"/>
    <col min="24" max="24" width="3.140625" style="32" customWidth="1"/>
    <col min="25" max="25" width="7.85546875" style="32" customWidth="1"/>
    <col min="26" max="16384" width="9.140625" style="32"/>
  </cols>
  <sheetData>
    <row r="1" spans="1:28" ht="18">
      <c r="A1" s="379" t="s">
        <v>233</v>
      </c>
      <c r="B1" s="379"/>
      <c r="C1" s="379"/>
      <c r="D1" s="379"/>
      <c r="E1" s="379"/>
      <c r="F1" s="379"/>
      <c r="G1" s="379"/>
      <c r="H1" s="379"/>
      <c r="I1" s="379"/>
      <c r="J1" s="379"/>
      <c r="K1" s="379"/>
      <c r="L1" s="77"/>
      <c r="M1" s="77"/>
      <c r="N1" s="77"/>
      <c r="O1" s="77"/>
      <c r="P1" s="77"/>
      <c r="Q1" s="77"/>
      <c r="R1" s="77"/>
      <c r="S1" s="77"/>
      <c r="T1" s="77"/>
      <c r="U1" s="77"/>
      <c r="V1" s="77"/>
      <c r="W1" s="78"/>
      <c r="Y1" s="33"/>
    </row>
    <row r="2" spans="1:28">
      <c r="A2" s="380" t="s">
        <v>234</v>
      </c>
      <c r="B2" s="380"/>
      <c r="C2" s="380"/>
      <c r="D2" s="380"/>
      <c r="E2" s="380"/>
      <c r="F2" s="380"/>
      <c r="G2" s="380"/>
      <c r="H2" s="380"/>
      <c r="I2" s="380"/>
      <c r="J2" s="380"/>
      <c r="K2" s="380"/>
      <c r="L2" s="78"/>
      <c r="M2" s="34"/>
      <c r="N2" s="34"/>
      <c r="O2" s="34"/>
      <c r="P2" s="34"/>
      <c r="Q2" s="34"/>
      <c r="R2" s="34"/>
      <c r="S2" s="34"/>
      <c r="T2" s="34"/>
      <c r="U2" s="78"/>
      <c r="V2" s="241" t="s">
        <v>235</v>
      </c>
      <c r="W2" s="78"/>
      <c r="Y2" s="79"/>
    </row>
    <row r="3" spans="1:28">
      <c r="A3" s="78"/>
      <c r="B3" s="78"/>
      <c r="C3" s="78"/>
      <c r="D3" s="80"/>
      <c r="E3" s="80"/>
      <c r="F3" s="78"/>
      <c r="G3" s="78"/>
      <c r="H3" s="78"/>
      <c r="I3" s="81"/>
      <c r="J3" s="82"/>
      <c r="K3" s="78"/>
      <c r="L3" s="78"/>
      <c r="M3" s="78"/>
      <c r="N3" s="78"/>
      <c r="O3" s="80"/>
      <c r="P3" s="80"/>
      <c r="Q3" s="78"/>
      <c r="R3" s="78"/>
      <c r="S3" s="78"/>
      <c r="T3" s="81"/>
      <c r="U3" s="35"/>
      <c r="V3" s="78"/>
      <c r="W3" s="78"/>
      <c r="Y3" s="33"/>
    </row>
    <row r="4" spans="1:28">
      <c r="A4" s="78"/>
      <c r="B4" s="78"/>
      <c r="C4" s="78"/>
      <c r="D4" s="381" t="s">
        <v>236</v>
      </c>
      <c r="E4" s="382"/>
      <c r="F4" s="374">
        <v>2020</v>
      </c>
      <c r="G4" s="383"/>
      <c r="H4" s="375"/>
      <c r="I4" s="78"/>
      <c r="J4" s="82"/>
      <c r="K4" s="381" t="s">
        <v>237</v>
      </c>
      <c r="L4" s="382"/>
      <c r="M4" s="374">
        <v>1</v>
      </c>
      <c r="N4" s="375"/>
      <c r="O4" s="371"/>
      <c r="P4" s="372"/>
      <c r="Q4" s="372"/>
      <c r="R4" s="372"/>
      <c r="S4" s="372"/>
      <c r="T4" s="78"/>
      <c r="U4" s="78"/>
      <c r="V4" s="78"/>
      <c r="W4" s="78"/>
      <c r="Y4" s="79"/>
    </row>
    <row r="5" spans="1:28">
      <c r="A5" s="78"/>
      <c r="B5" s="78"/>
      <c r="C5" s="78"/>
      <c r="D5" s="78"/>
      <c r="E5" s="78"/>
      <c r="F5" s="78"/>
      <c r="G5" s="78"/>
      <c r="H5" s="78"/>
      <c r="I5" s="78"/>
      <c r="J5" s="82"/>
      <c r="K5" s="78"/>
      <c r="L5" s="78"/>
      <c r="M5" s="78"/>
      <c r="N5" s="78"/>
      <c r="O5" s="78"/>
      <c r="P5" s="78"/>
      <c r="Q5" s="78"/>
      <c r="R5" s="78"/>
      <c r="S5" s="78"/>
      <c r="T5" s="78"/>
      <c r="U5" s="78"/>
      <c r="V5" s="78"/>
      <c r="W5" s="78"/>
      <c r="Y5" s="83"/>
    </row>
    <row r="6" spans="1:28">
      <c r="Y6" s="84"/>
    </row>
    <row r="7" spans="1:28" ht="18" customHeight="1">
      <c r="B7" s="373" t="s">
        <v>238</v>
      </c>
      <c r="C7" s="373"/>
      <c r="D7" s="373"/>
      <c r="E7" s="373"/>
      <c r="F7" s="373"/>
      <c r="G7" s="373"/>
      <c r="H7" s="373"/>
      <c r="I7" s="373"/>
      <c r="J7" s="373"/>
      <c r="K7" s="373"/>
      <c r="L7" s="373"/>
      <c r="M7" s="373"/>
      <c r="N7" s="373"/>
      <c r="O7" s="373"/>
      <c r="P7" s="373"/>
      <c r="Q7" s="373"/>
      <c r="R7" s="373"/>
      <c r="S7" s="373"/>
      <c r="T7" s="373"/>
      <c r="U7" s="373"/>
      <c r="V7" s="373"/>
      <c r="Y7" s="370"/>
    </row>
    <row r="8" spans="1:28" s="36" customFormat="1" ht="6" customHeight="1">
      <c r="B8" s="85"/>
      <c r="C8" s="85"/>
      <c r="D8" s="85"/>
      <c r="E8" s="85"/>
      <c r="F8" s="85"/>
      <c r="G8" s="85"/>
      <c r="H8" s="85"/>
      <c r="I8" s="85"/>
      <c r="J8" s="86"/>
      <c r="K8" s="85"/>
      <c r="M8" s="85"/>
      <c r="N8" s="85"/>
      <c r="O8" s="85"/>
      <c r="P8" s="85"/>
      <c r="Q8" s="85"/>
      <c r="R8" s="85"/>
      <c r="S8" s="85"/>
      <c r="T8" s="85"/>
      <c r="U8" s="85"/>
      <c r="V8" s="85"/>
      <c r="Y8" s="370"/>
    </row>
    <row r="9" spans="1:28" s="37" customFormat="1" ht="13.5">
      <c r="B9" s="367">
        <f>DATE(year,7,1)</f>
        <v>44013</v>
      </c>
      <c r="C9" s="368"/>
      <c r="D9" s="368"/>
      <c r="E9" s="368"/>
      <c r="F9" s="368"/>
      <c r="G9" s="368"/>
      <c r="H9" s="368"/>
      <c r="I9" s="38"/>
      <c r="J9" s="369" t="s">
        <v>239</v>
      </c>
      <c r="K9" s="369"/>
      <c r="L9" s="38"/>
      <c r="M9" s="367">
        <f>DATE(year+1,1,1)</f>
        <v>44197</v>
      </c>
      <c r="N9" s="368"/>
      <c r="O9" s="368"/>
      <c r="P9" s="368"/>
      <c r="Q9" s="368"/>
      <c r="R9" s="368"/>
      <c r="S9" s="368"/>
      <c r="T9" s="38"/>
      <c r="U9" s="369" t="s">
        <v>240</v>
      </c>
      <c r="V9" s="369"/>
      <c r="Y9" s="370"/>
      <c r="Z9" s="39"/>
      <c r="AA9" s="39"/>
      <c r="AB9" s="39"/>
    </row>
    <row r="10" spans="1:28" s="36" customFormat="1" ht="12.95" customHeight="1">
      <c r="B10" s="87" t="str">
        <f>IF(startday=1,INDEX(weekDayNames,1),INDEX(weekDayNames,2))</f>
        <v>Su</v>
      </c>
      <c r="C10" s="88" t="str">
        <f>IF(startday=1,INDEX(weekDayNames,2),INDEX(weekDayNames,3))</f>
        <v>M</v>
      </c>
      <c r="D10" s="88" t="str">
        <f>IF(startday=1,INDEX(weekDayNames,3),INDEX(weekDayNames,4))</f>
        <v>Tu</v>
      </c>
      <c r="E10" s="88" t="str">
        <f>IF(startday=1,INDEX(weekDayNames,4),INDEX(weekDayNames,5))</f>
        <v>W</v>
      </c>
      <c r="F10" s="88" t="str">
        <f>IF(startday=1,INDEX(weekDayNames,5),INDEX(weekDayNames,6))</f>
        <v>Th</v>
      </c>
      <c r="G10" s="88" t="str">
        <f>IF(startday=1,INDEX(weekDayNames,6),INDEX(weekDayNames,7))</f>
        <v>F</v>
      </c>
      <c r="H10" s="87" t="str">
        <f>IF(startday=1,INDEX(weekDayNames,7),INDEX(weekDayNames,1))</f>
        <v>Sa</v>
      </c>
      <c r="I10" s="38"/>
      <c r="J10" s="377" t="s">
        <v>241</v>
      </c>
      <c r="K10" s="377"/>
      <c r="L10" s="38"/>
      <c r="M10" s="87" t="str">
        <f>IF(startday=1,INDEX(weekDayNames,1),INDEX(weekDayNames,2))</f>
        <v>Su</v>
      </c>
      <c r="N10" s="88" t="str">
        <f>IF(startday=1,INDEX(weekDayNames,2),INDEX(weekDayNames,3))</f>
        <v>M</v>
      </c>
      <c r="O10" s="88" t="str">
        <f>IF(startday=1,INDEX(weekDayNames,3),INDEX(weekDayNames,4))</f>
        <v>Tu</v>
      </c>
      <c r="P10" s="88" t="str">
        <f>IF(startday=1,INDEX(weekDayNames,4),INDEX(weekDayNames,5))</f>
        <v>W</v>
      </c>
      <c r="Q10" s="88" t="str">
        <f>IF(startday=1,INDEX(weekDayNames,5),INDEX(weekDayNames,6))</f>
        <v>Th</v>
      </c>
      <c r="R10" s="88" t="str">
        <f>IF(startday=1,INDEX(weekDayNames,6),INDEX(weekDayNames,7))</f>
        <v>F</v>
      </c>
      <c r="S10" s="87" t="str">
        <f>IF(startday=1,INDEX(weekDayNames,7),INDEX(weekDayNames,1))</f>
        <v>Sa</v>
      </c>
      <c r="T10" s="38"/>
      <c r="U10" s="89">
        <v>8</v>
      </c>
      <c r="V10" s="90" t="s">
        <v>242</v>
      </c>
      <c r="Y10" s="370"/>
    </row>
    <row r="11" spans="1:28" s="36" customFormat="1" ht="12.95" customHeight="1">
      <c r="B11" s="91" t="str">
        <f t="array" ref="B11:H16">IF(MONTH(B9)&lt;&gt;MONTH(DATE(YEAR(B9),MONTH(B9),1)-WEEKDAY(DATE(YEAR(B9),MONTH(B9),1),startday)+(WeekNo-1)*7+WeekDay),"",DATE(YEAR(B9),MONTH(B9),1)-WEEKDAY(DATE(YEAR(B9),MONTH(B9),1),startday)+(WeekNo-1)*7+WeekDay)</f>
        <v/>
      </c>
      <c r="C11" s="92" t="str">
        <v/>
      </c>
      <c r="D11" s="93" t="str">
        <v/>
      </c>
      <c r="E11" s="94">
        <v>44013</v>
      </c>
      <c r="F11" s="94">
        <v>44014</v>
      </c>
      <c r="G11" s="94">
        <v>44015</v>
      </c>
      <c r="H11" s="91">
        <v>44016</v>
      </c>
      <c r="I11" s="38"/>
      <c r="J11" s="378" t="s">
        <v>243</v>
      </c>
      <c r="K11" s="378"/>
      <c r="L11" s="38"/>
      <c r="M11" s="91" t="str">
        <f t="array" ref="M11:S16">IF(MONTH(M9)&lt;&gt;MONTH(DATE(YEAR(M9),MONTH(M9),1)-WEEKDAY(DATE(YEAR(M9),MONTH(M9),1),startday)+(WeekNo-1)*7+WeekDay),"",DATE(YEAR(M9),MONTH(M9),1)-WEEKDAY(DATE(YEAR(M9),MONTH(M9),1),startday)+(WeekNo-1)*7+WeekDay)</f>
        <v/>
      </c>
      <c r="N11" s="94" t="str">
        <v/>
      </c>
      <c r="O11" s="94" t="str">
        <v/>
      </c>
      <c r="P11" s="94" t="str">
        <v/>
      </c>
      <c r="Q11" s="94" t="str">
        <v/>
      </c>
      <c r="R11" s="94">
        <v>44197</v>
      </c>
      <c r="S11" s="91">
        <v>44198</v>
      </c>
      <c r="T11" s="38"/>
      <c r="U11" s="95">
        <v>14</v>
      </c>
      <c r="V11" s="96" t="s">
        <v>244</v>
      </c>
      <c r="Y11" s="370"/>
    </row>
    <row r="12" spans="1:28" s="36" customFormat="1" ht="12.95" customHeight="1">
      <c r="B12" s="91">
        <v>44017</v>
      </c>
      <c r="C12" s="94">
        <v>44018</v>
      </c>
      <c r="D12" s="94">
        <v>44019</v>
      </c>
      <c r="E12" s="97">
        <v>44020</v>
      </c>
      <c r="F12" s="94">
        <v>44021</v>
      </c>
      <c r="G12" s="94">
        <v>44022</v>
      </c>
      <c r="H12" s="91">
        <v>44023</v>
      </c>
      <c r="I12" s="38"/>
      <c r="J12" s="376" t="s">
        <v>245</v>
      </c>
      <c r="K12" s="376"/>
      <c r="L12" s="38"/>
      <c r="M12" s="91">
        <v>44199</v>
      </c>
      <c r="N12" s="94">
        <v>44200</v>
      </c>
      <c r="O12" s="94">
        <v>44201</v>
      </c>
      <c r="P12" s="97">
        <v>44202</v>
      </c>
      <c r="Q12" s="94">
        <v>44203</v>
      </c>
      <c r="R12" s="94">
        <v>44204</v>
      </c>
      <c r="S12" s="91">
        <v>44205</v>
      </c>
      <c r="T12" s="38"/>
      <c r="U12" s="89">
        <v>22</v>
      </c>
      <c r="V12" s="90" t="s">
        <v>242</v>
      </c>
      <c r="Y12" s="98"/>
      <c r="Z12" s="40"/>
      <c r="AA12" s="40"/>
      <c r="AB12" s="40"/>
    </row>
    <row r="13" spans="1:28" s="36" customFormat="1" ht="12.95" customHeight="1">
      <c r="B13" s="91">
        <v>44024</v>
      </c>
      <c r="C13" s="94">
        <v>44025</v>
      </c>
      <c r="D13" s="93">
        <v>44026</v>
      </c>
      <c r="E13" s="94">
        <v>44027</v>
      </c>
      <c r="F13" s="94">
        <v>44028</v>
      </c>
      <c r="G13" s="94">
        <v>44029</v>
      </c>
      <c r="H13" s="91">
        <v>44030</v>
      </c>
      <c r="I13" s="38"/>
      <c r="J13" s="99"/>
      <c r="K13" s="100"/>
      <c r="L13" s="38"/>
      <c r="M13" s="91">
        <v>44206</v>
      </c>
      <c r="N13" s="94">
        <v>44207</v>
      </c>
      <c r="O13" s="93">
        <v>44208</v>
      </c>
      <c r="P13" s="94">
        <v>44209</v>
      </c>
      <c r="Q13" s="94">
        <v>44210</v>
      </c>
      <c r="R13" s="93">
        <v>44211</v>
      </c>
      <c r="S13" s="91">
        <v>44212</v>
      </c>
      <c r="T13" s="38"/>
      <c r="U13" s="95">
        <v>28</v>
      </c>
      <c r="V13" s="96" t="s">
        <v>244</v>
      </c>
      <c r="Y13" s="99"/>
      <c r="Z13" s="100"/>
      <c r="AA13" s="40"/>
      <c r="AB13" s="40"/>
    </row>
    <row r="14" spans="1:28" s="36" customFormat="1" ht="12.95" customHeight="1">
      <c r="B14" s="91">
        <v>44031</v>
      </c>
      <c r="C14" s="94">
        <v>44032</v>
      </c>
      <c r="D14" s="94">
        <v>44033</v>
      </c>
      <c r="E14" s="97">
        <v>44034</v>
      </c>
      <c r="F14" s="94">
        <v>44035</v>
      </c>
      <c r="G14" s="94">
        <v>44036</v>
      </c>
      <c r="H14" s="91">
        <v>44037</v>
      </c>
      <c r="I14" s="38"/>
      <c r="J14" s="101">
        <v>1</v>
      </c>
      <c r="K14" s="100" t="s">
        <v>246</v>
      </c>
      <c r="L14" s="38"/>
      <c r="M14" s="91">
        <v>44213</v>
      </c>
      <c r="N14" s="94">
        <v>44214</v>
      </c>
      <c r="O14" s="94">
        <v>44215</v>
      </c>
      <c r="P14" s="97">
        <v>44216</v>
      </c>
      <c r="Q14" s="94">
        <v>44217</v>
      </c>
      <c r="R14" s="94">
        <v>44218</v>
      </c>
      <c r="S14" s="91">
        <v>44219</v>
      </c>
      <c r="T14" s="38"/>
      <c r="U14" s="102">
        <v>31</v>
      </c>
      <c r="V14" s="103" t="s">
        <v>247</v>
      </c>
      <c r="Y14" s="99"/>
      <c r="Z14" s="100"/>
      <c r="AA14" s="40"/>
      <c r="AB14" s="40"/>
    </row>
    <row r="15" spans="1:28" s="36" customFormat="1" ht="12.95" customHeight="1">
      <c r="B15" s="91">
        <v>44038</v>
      </c>
      <c r="C15" s="94">
        <v>44039</v>
      </c>
      <c r="D15" s="93">
        <v>44040</v>
      </c>
      <c r="E15" s="94">
        <v>44041</v>
      </c>
      <c r="F15" s="104">
        <v>44042</v>
      </c>
      <c r="G15" s="94">
        <v>44043</v>
      </c>
      <c r="H15" s="91" t="str">
        <v/>
      </c>
      <c r="I15" s="38"/>
      <c r="J15" s="105" t="s">
        <v>248</v>
      </c>
      <c r="K15" s="36" t="s">
        <v>249</v>
      </c>
      <c r="L15" s="38"/>
      <c r="M15" s="91">
        <v>44220</v>
      </c>
      <c r="N15" s="94">
        <v>44221</v>
      </c>
      <c r="O15" s="93">
        <v>44222</v>
      </c>
      <c r="P15" s="94">
        <v>44223</v>
      </c>
      <c r="Q15" s="94">
        <v>44224</v>
      </c>
      <c r="R15" s="92">
        <v>44225</v>
      </c>
      <c r="S15" s="91">
        <v>44226</v>
      </c>
      <c r="T15" s="38"/>
      <c r="U15" s="107"/>
      <c r="V15" s="96"/>
      <c r="Y15" s="99"/>
      <c r="Z15" s="100"/>
      <c r="AA15" s="40"/>
      <c r="AB15" s="40"/>
    </row>
    <row r="16" spans="1:28" s="36" customFormat="1" ht="12.95" customHeight="1">
      <c r="B16" s="91" t="str">
        <v/>
      </c>
      <c r="C16" s="93" t="str">
        <v/>
      </c>
      <c r="D16" s="94" t="str">
        <v/>
      </c>
      <c r="E16" s="94" t="str">
        <v/>
      </c>
      <c r="F16" s="94" t="str">
        <v/>
      </c>
      <c r="G16" s="94" t="str">
        <v/>
      </c>
      <c r="H16" s="91" t="str">
        <v/>
      </c>
      <c r="I16" s="38"/>
      <c r="J16" s="95" t="s">
        <v>250</v>
      </c>
      <c r="K16" s="100" t="s">
        <v>251</v>
      </c>
      <c r="L16" s="38"/>
      <c r="M16" s="91">
        <v>44227</v>
      </c>
      <c r="N16" s="94" t="str">
        <v/>
      </c>
      <c r="O16" s="94" t="str">
        <v/>
      </c>
      <c r="P16" s="94" t="str">
        <v/>
      </c>
      <c r="Q16" s="94" t="str">
        <v/>
      </c>
      <c r="R16" s="94" t="str">
        <v/>
      </c>
      <c r="S16" s="91" t="str">
        <v/>
      </c>
      <c r="T16" s="38"/>
      <c r="Y16" s="99"/>
      <c r="Z16" s="100"/>
      <c r="AA16" s="40"/>
      <c r="AB16" s="40"/>
    </row>
    <row r="17" spans="2:40" s="36" customFormat="1" ht="11.25">
      <c r="B17" s="108"/>
      <c r="C17" s="109"/>
      <c r="D17" s="110"/>
      <c r="E17" s="110"/>
      <c r="F17" s="110"/>
      <c r="G17" s="110"/>
      <c r="H17" s="108"/>
      <c r="I17" s="38"/>
      <c r="K17" s="100"/>
      <c r="L17" s="38"/>
      <c r="M17" s="108"/>
      <c r="N17" s="110"/>
      <c r="O17" s="110"/>
      <c r="P17" s="110"/>
      <c r="Q17" s="110"/>
      <c r="R17" s="110"/>
      <c r="S17" s="108"/>
      <c r="T17" s="38"/>
      <c r="Y17" s="99"/>
      <c r="Z17" s="100"/>
      <c r="AA17" s="40"/>
      <c r="AB17" s="40"/>
    </row>
    <row r="18" spans="2:40" s="36" customFormat="1" ht="4.5" customHeight="1">
      <c r="B18" s="38"/>
      <c r="C18" s="38"/>
      <c r="D18" s="38"/>
      <c r="E18" s="38"/>
      <c r="F18" s="38"/>
      <c r="G18" s="38"/>
      <c r="H18" s="38"/>
      <c r="I18" s="38"/>
      <c r="J18" s="41"/>
      <c r="K18" s="38"/>
      <c r="L18" s="38"/>
      <c r="M18" s="38"/>
      <c r="N18" s="38"/>
      <c r="O18" s="38"/>
      <c r="P18" s="38"/>
      <c r="Q18" s="38"/>
      <c r="R18" s="38"/>
      <c r="S18" s="38"/>
      <c r="T18" s="38"/>
      <c r="U18" s="37"/>
      <c r="V18" s="37"/>
      <c r="Y18" s="99"/>
      <c r="Z18" s="100"/>
      <c r="AA18" s="40"/>
      <c r="AB18" s="40"/>
      <c r="AF18" s="42"/>
      <c r="AG18" s="38"/>
      <c r="AM18" s="42"/>
      <c r="AN18" s="38"/>
    </row>
    <row r="19" spans="2:40" s="37" customFormat="1" ht="13.5">
      <c r="B19" s="367">
        <f>DATE(year,8,1)</f>
        <v>44044</v>
      </c>
      <c r="C19" s="368"/>
      <c r="D19" s="368"/>
      <c r="E19" s="368"/>
      <c r="F19" s="368"/>
      <c r="G19" s="368"/>
      <c r="H19" s="368"/>
      <c r="I19" s="38"/>
      <c r="J19" s="369" t="s">
        <v>252</v>
      </c>
      <c r="K19" s="369"/>
      <c r="L19" s="38"/>
      <c r="M19" s="367">
        <f>DATE(year+1,2,1)</f>
        <v>44228</v>
      </c>
      <c r="N19" s="368"/>
      <c r="O19" s="368"/>
      <c r="P19" s="368"/>
      <c r="Q19" s="368"/>
      <c r="R19" s="368"/>
      <c r="S19" s="368"/>
      <c r="T19" s="38"/>
      <c r="U19" s="369" t="s">
        <v>253</v>
      </c>
      <c r="V19" s="369"/>
      <c r="Y19" s="99"/>
      <c r="Z19" s="100"/>
      <c r="AA19" s="40"/>
      <c r="AB19" s="43"/>
      <c r="AC19" s="44"/>
    </row>
    <row r="20" spans="2:40" s="36" customFormat="1" ht="12.95" customHeight="1">
      <c r="B20" s="87" t="str">
        <f>IF(startday=1,INDEX(weekDayNames,1),INDEX(weekDayNames,2))</f>
        <v>Su</v>
      </c>
      <c r="C20" s="88" t="str">
        <f>IF(startday=1,INDEX(weekDayNames,2),INDEX(weekDayNames,3))</f>
        <v>M</v>
      </c>
      <c r="D20" s="88" t="str">
        <f>IF(startday=1,INDEX(weekDayNames,3),INDEX(weekDayNames,4))</f>
        <v>Tu</v>
      </c>
      <c r="E20" s="88" t="str">
        <f>IF(startday=1,INDEX(weekDayNames,4),INDEX(weekDayNames,5))</f>
        <v>W</v>
      </c>
      <c r="F20" s="88" t="str">
        <f>IF(startday=1,INDEX(weekDayNames,5),INDEX(weekDayNames,6))</f>
        <v>Th</v>
      </c>
      <c r="G20" s="88" t="str">
        <f>IF(startday=1,INDEX(weekDayNames,6),INDEX(weekDayNames,7))</f>
        <v>F</v>
      </c>
      <c r="H20" s="87" t="str">
        <f>IF(startday=1,INDEX(weekDayNames,7),INDEX(weekDayNames,1))</f>
        <v>Sa</v>
      </c>
      <c r="I20" s="38"/>
      <c r="J20" s="111">
        <v>7</v>
      </c>
      <c r="K20" s="90" t="s">
        <v>242</v>
      </c>
      <c r="M20" s="87" t="str">
        <f>IF(startday=1,INDEX(weekDayNames,1),INDEX(weekDayNames,2))</f>
        <v>Su</v>
      </c>
      <c r="N20" s="88" t="str">
        <f>IF(startday=1,INDEX(weekDayNames,2),INDEX(weekDayNames,3))</f>
        <v>M</v>
      </c>
      <c r="O20" s="88" t="str">
        <f>IF(startday=1,INDEX(weekDayNames,3),INDEX(weekDayNames,4))</f>
        <v>Tu</v>
      </c>
      <c r="P20" s="88" t="str">
        <f>IF(startday=1,INDEX(weekDayNames,4),INDEX(weekDayNames,5))</f>
        <v>W</v>
      </c>
      <c r="Q20" s="88" t="str">
        <f>IF(startday=1,INDEX(weekDayNames,5),INDEX(weekDayNames,6))</f>
        <v>Th</v>
      </c>
      <c r="R20" s="88" t="str">
        <f>IF(startday=1,INDEX(weekDayNames,6),INDEX(weekDayNames,7))</f>
        <v>F</v>
      </c>
      <c r="S20" s="87" t="str">
        <f>IF(startday=1,INDEX(weekDayNames,7),INDEX(weekDayNames,1))</f>
        <v>Sa</v>
      </c>
      <c r="T20" s="38"/>
      <c r="U20" s="112">
        <v>5</v>
      </c>
      <c r="V20" s="90" t="s">
        <v>242</v>
      </c>
      <c r="Y20" s="113"/>
      <c r="AA20" s="40"/>
      <c r="AB20" s="40"/>
    </row>
    <row r="21" spans="2:40" s="36" customFormat="1" ht="12.95" customHeight="1">
      <c r="B21" s="91" t="str">
        <f t="array" ref="B21:H26">IF(MONTH(B19)&lt;&gt;MONTH(DATE(YEAR(B19),MONTH(B19),1)-WEEKDAY(DATE(YEAR(B19),MONTH(B19),1),startday)+(WeekNo-1)*7+WeekDay),"",DATE(YEAR(B19),MONTH(B19),1)-WEEKDAY(DATE(YEAR(B19),MONTH(B19),1),startday)+(WeekNo-1)*7+WeekDay)</f>
        <v/>
      </c>
      <c r="C21" s="94" t="str">
        <v/>
      </c>
      <c r="D21" s="94" t="str">
        <v/>
      </c>
      <c r="E21" s="94" t="str">
        <v/>
      </c>
      <c r="F21" s="94" t="str">
        <v/>
      </c>
      <c r="G21" s="94" t="str">
        <v/>
      </c>
      <c r="H21" s="91">
        <v>44044</v>
      </c>
      <c r="I21" s="38"/>
      <c r="J21" s="95">
        <v>13</v>
      </c>
      <c r="K21" s="114" t="s">
        <v>244</v>
      </c>
      <c r="M21" s="91" t="str">
        <f t="array" ref="M21:S26">IF(MONTH(M19)&lt;&gt;MONTH(DATE(YEAR(M19),MONTH(M19),1)-WEEKDAY(DATE(YEAR(M19),MONTH(M19),1),startday)+(WeekNo-1)*7+WeekDay),"",DATE(YEAR(M19),MONTH(M19),1)-WEEKDAY(DATE(YEAR(M19),MONTH(M19),1),startday)+(WeekNo-1)*7+WeekDay)</f>
        <v/>
      </c>
      <c r="N21" s="94">
        <v>44228</v>
      </c>
      <c r="O21" s="94">
        <v>44229</v>
      </c>
      <c r="P21" s="94">
        <v>44230</v>
      </c>
      <c r="Q21" s="94">
        <v>44231</v>
      </c>
      <c r="R21" s="94">
        <v>44232</v>
      </c>
      <c r="S21" s="91">
        <v>44233</v>
      </c>
      <c r="T21" s="38"/>
      <c r="U21" s="95">
        <v>11</v>
      </c>
      <c r="V21" s="96" t="s">
        <v>244</v>
      </c>
      <c r="Y21" s="113"/>
    </row>
    <row r="22" spans="2:40" s="36" customFormat="1" ht="12.95" customHeight="1">
      <c r="B22" s="91">
        <v>44045</v>
      </c>
      <c r="C22" s="94">
        <v>44046</v>
      </c>
      <c r="D22" s="94">
        <v>44047</v>
      </c>
      <c r="E22" s="97">
        <v>44048</v>
      </c>
      <c r="F22" s="94">
        <v>44049</v>
      </c>
      <c r="G22" s="94">
        <v>44050</v>
      </c>
      <c r="H22" s="91">
        <v>44051</v>
      </c>
      <c r="I22" s="38"/>
      <c r="J22" s="111">
        <v>21</v>
      </c>
      <c r="K22" s="90" t="s">
        <v>242</v>
      </c>
      <c r="L22" s="38"/>
      <c r="M22" s="91">
        <v>44234</v>
      </c>
      <c r="N22" s="94">
        <v>44235</v>
      </c>
      <c r="O22" s="94">
        <v>44236</v>
      </c>
      <c r="P22" s="97">
        <v>44237</v>
      </c>
      <c r="Q22" s="94">
        <v>44238</v>
      </c>
      <c r="R22" s="94">
        <v>44239</v>
      </c>
      <c r="S22" s="91">
        <v>44240</v>
      </c>
      <c r="T22" s="38"/>
      <c r="U22" s="112">
        <v>19</v>
      </c>
      <c r="V22" s="90" t="s">
        <v>242</v>
      </c>
      <c r="Y22" s="113"/>
      <c r="AA22" s="37"/>
      <c r="AB22" s="37"/>
    </row>
    <row r="23" spans="2:40" s="36" customFormat="1" ht="12.95" customHeight="1">
      <c r="B23" s="91">
        <v>44052</v>
      </c>
      <c r="C23" s="94">
        <v>44053</v>
      </c>
      <c r="D23" s="93">
        <v>44054</v>
      </c>
      <c r="E23" s="94">
        <v>44055</v>
      </c>
      <c r="F23" s="94">
        <v>44056</v>
      </c>
      <c r="G23" s="94">
        <v>44057</v>
      </c>
      <c r="H23" s="91">
        <v>44058</v>
      </c>
      <c r="I23" s="38"/>
      <c r="J23" s="95">
        <v>27</v>
      </c>
      <c r="K23" s="114" t="s">
        <v>244</v>
      </c>
      <c r="L23" s="38"/>
      <c r="M23" s="91">
        <v>44241</v>
      </c>
      <c r="N23" s="94">
        <v>44242</v>
      </c>
      <c r="O23" s="93">
        <v>44243</v>
      </c>
      <c r="P23" s="94">
        <v>44244</v>
      </c>
      <c r="Q23" s="94">
        <v>44245</v>
      </c>
      <c r="R23" s="94">
        <v>44246</v>
      </c>
      <c r="S23" s="91">
        <v>44247</v>
      </c>
      <c r="T23" s="38"/>
      <c r="U23" s="95">
        <v>25</v>
      </c>
      <c r="V23" s="96" t="s">
        <v>244</v>
      </c>
      <c r="Y23" s="113"/>
    </row>
    <row r="24" spans="2:40" s="36" customFormat="1" ht="12.95" customHeight="1">
      <c r="B24" s="91">
        <v>44059</v>
      </c>
      <c r="C24" s="94">
        <v>44060</v>
      </c>
      <c r="D24" s="94">
        <v>44061</v>
      </c>
      <c r="E24" s="97">
        <v>44062</v>
      </c>
      <c r="F24" s="94">
        <v>44063</v>
      </c>
      <c r="G24" s="94">
        <v>44064</v>
      </c>
      <c r="H24" s="91">
        <v>44065</v>
      </c>
      <c r="I24" s="38"/>
      <c r="J24" s="101">
        <v>30</v>
      </c>
      <c r="K24" s="115" t="s">
        <v>254</v>
      </c>
      <c r="L24" s="38"/>
      <c r="M24" s="91">
        <v>44248</v>
      </c>
      <c r="N24" s="94">
        <v>44249</v>
      </c>
      <c r="O24" s="94">
        <v>44250</v>
      </c>
      <c r="P24" s="97">
        <v>44251</v>
      </c>
      <c r="Q24" s="94">
        <v>44252</v>
      </c>
      <c r="R24" s="94">
        <v>44253</v>
      </c>
      <c r="S24" s="91">
        <v>44254</v>
      </c>
      <c r="T24" s="38"/>
      <c r="AA24" s="99"/>
    </row>
    <row r="25" spans="2:40" s="36" customFormat="1" ht="12.95" customHeight="1">
      <c r="B25" s="91">
        <v>44066</v>
      </c>
      <c r="C25" s="94">
        <v>44067</v>
      </c>
      <c r="D25" s="93">
        <v>44068</v>
      </c>
      <c r="E25" s="94">
        <v>44069</v>
      </c>
      <c r="F25" s="94">
        <v>44070</v>
      </c>
      <c r="G25" s="92">
        <v>44071</v>
      </c>
      <c r="H25" s="91">
        <v>44072</v>
      </c>
      <c r="I25" s="38"/>
      <c r="K25" s="115"/>
      <c r="L25" s="38"/>
      <c r="M25" s="91">
        <v>44255</v>
      </c>
      <c r="N25" s="94" t="str">
        <v/>
      </c>
      <c r="O25" s="93" t="str">
        <v/>
      </c>
      <c r="P25" s="94" t="str">
        <v/>
      </c>
      <c r="Q25" s="94" t="str">
        <v/>
      </c>
      <c r="R25" s="94" t="str">
        <v/>
      </c>
      <c r="S25" s="91" t="str">
        <v/>
      </c>
      <c r="T25" s="38"/>
    </row>
    <row r="26" spans="2:40" s="36" customFormat="1" ht="12.95" customHeight="1">
      <c r="B26" s="91">
        <v>44073</v>
      </c>
      <c r="C26" s="94">
        <v>44074</v>
      </c>
      <c r="D26" s="94" t="str">
        <v/>
      </c>
      <c r="E26" s="94" t="str">
        <v/>
      </c>
      <c r="F26" s="94" t="str">
        <v/>
      </c>
      <c r="G26" s="94" t="str">
        <v/>
      </c>
      <c r="H26" s="91" t="str">
        <v/>
      </c>
      <c r="I26" s="38"/>
      <c r="M26" s="91" t="str">
        <v/>
      </c>
      <c r="N26" s="94" t="str">
        <v/>
      </c>
      <c r="O26" s="94" t="str">
        <v/>
      </c>
      <c r="P26" s="94" t="str">
        <v/>
      </c>
      <c r="Q26" s="94" t="str">
        <v/>
      </c>
      <c r="R26" s="94" t="str">
        <v/>
      </c>
      <c r="S26" s="91" t="str">
        <v/>
      </c>
      <c r="T26" s="38"/>
    </row>
    <row r="27" spans="2:40" s="36" customFormat="1" ht="4.5" customHeight="1">
      <c r="B27" s="38"/>
      <c r="C27" s="38"/>
      <c r="D27" s="38"/>
      <c r="E27" s="38"/>
      <c r="F27" s="38"/>
      <c r="G27" s="38"/>
      <c r="H27" s="38"/>
      <c r="I27" s="38"/>
      <c r="L27" s="38"/>
      <c r="M27" s="38"/>
      <c r="N27" s="38"/>
      <c r="O27" s="38"/>
      <c r="P27" s="38"/>
      <c r="Q27" s="38"/>
      <c r="R27" s="38"/>
      <c r="S27" s="38"/>
      <c r="T27" s="38"/>
      <c r="Y27" s="251"/>
    </row>
    <row r="28" spans="2:40" s="36" customFormat="1" ht="11.25">
      <c r="B28" s="367">
        <f>DATE(year,9,1)</f>
        <v>44075</v>
      </c>
      <c r="C28" s="368"/>
      <c r="D28" s="368"/>
      <c r="E28" s="368"/>
      <c r="F28" s="368"/>
      <c r="G28" s="368"/>
      <c r="H28" s="368"/>
      <c r="I28" s="38"/>
      <c r="J28" s="369" t="s">
        <v>255</v>
      </c>
      <c r="K28" s="369"/>
      <c r="L28" s="38"/>
      <c r="M28" s="367">
        <f>DATE(year+1,3,1)</f>
        <v>44256</v>
      </c>
      <c r="N28" s="368"/>
      <c r="O28" s="368"/>
      <c r="P28" s="368"/>
      <c r="Q28" s="368"/>
      <c r="R28" s="368"/>
      <c r="S28" s="368"/>
      <c r="T28" s="38"/>
      <c r="U28" s="369" t="s">
        <v>256</v>
      </c>
      <c r="V28" s="369"/>
      <c r="Y28" s="113"/>
    </row>
    <row r="29" spans="2:40" s="36" customFormat="1" ht="12.95" customHeight="1">
      <c r="B29" s="87" t="str">
        <f>IF(startday=1,INDEX(weekDayNames,1),INDEX(weekDayNames,2))</f>
        <v>Su</v>
      </c>
      <c r="C29" s="88" t="str">
        <f>IF(startday=1,INDEX(weekDayNames,2),INDEX(weekDayNames,3))</f>
        <v>M</v>
      </c>
      <c r="D29" s="88" t="str">
        <f>IF(startday=1,INDEX(weekDayNames,3),INDEX(weekDayNames,4))</f>
        <v>Tu</v>
      </c>
      <c r="E29" s="88" t="str">
        <f>IF(startday=1,INDEX(weekDayNames,4),INDEX(weekDayNames,5))</f>
        <v>W</v>
      </c>
      <c r="F29" s="88" t="str">
        <f>IF(startday=1,INDEX(weekDayNames,5),INDEX(weekDayNames,6))</f>
        <v>Th</v>
      </c>
      <c r="G29" s="88" t="str">
        <f>IF(startday=1,INDEX(weekDayNames,6),INDEX(weekDayNames,7))</f>
        <v>F</v>
      </c>
      <c r="H29" s="87" t="str">
        <f>IF(startday=1,INDEX(weekDayNames,7),INDEX(weekDayNames,1))</f>
        <v>Sa</v>
      </c>
      <c r="I29" s="38"/>
      <c r="J29" s="89">
        <v>4</v>
      </c>
      <c r="K29" s="90" t="s">
        <v>242</v>
      </c>
      <c r="L29" s="38"/>
      <c r="M29" s="87" t="str">
        <f>IF(startday=1,INDEX(weekDayNames,1),INDEX(weekDayNames,2))</f>
        <v>Su</v>
      </c>
      <c r="N29" s="88" t="str">
        <f>IF(startday=1,INDEX(weekDayNames,2),INDEX(weekDayNames,3))</f>
        <v>M</v>
      </c>
      <c r="O29" s="88" t="str">
        <f>IF(startday=1,INDEX(weekDayNames,3),INDEX(weekDayNames,4))</f>
        <v>Tu</v>
      </c>
      <c r="P29" s="88" t="str">
        <f>IF(startday=1,INDEX(weekDayNames,4),INDEX(weekDayNames,5))</f>
        <v>W</v>
      </c>
      <c r="Q29" s="88" t="str">
        <f>IF(startday=1,INDEX(weekDayNames,5),INDEX(weekDayNames,6))</f>
        <v>Th</v>
      </c>
      <c r="R29" s="88" t="str">
        <f>IF(startday=1,INDEX(weekDayNames,6),INDEX(weekDayNames,7))</f>
        <v>F</v>
      </c>
      <c r="S29" s="87" t="str">
        <f>IF(startday=1,INDEX(weekDayNames,7),INDEX(weekDayNames,1))</f>
        <v>Sa</v>
      </c>
      <c r="T29" s="38"/>
      <c r="U29" s="116" t="s">
        <v>257</v>
      </c>
      <c r="V29" s="90" t="s">
        <v>242</v>
      </c>
    </row>
    <row r="30" spans="2:40" s="36" customFormat="1" ht="12.95" customHeight="1">
      <c r="B30" s="91" t="str">
        <f t="array" ref="B30:H35">IF(MONTH(B28)&lt;&gt;MONTH(DATE(YEAR(B28),MONTH(B28),1)-WEEKDAY(DATE(YEAR(B28),MONTH(B28),1),startday)+(WeekNo-1)*7+WeekDay),"",DATE(YEAR(B28),MONTH(B28),1)-WEEKDAY(DATE(YEAR(B28),MONTH(B28),1),startday)+(WeekNo-1)*7+WeekDay)</f>
        <v/>
      </c>
      <c r="C30" s="104" t="str">
        <v/>
      </c>
      <c r="D30" s="94">
        <v>44075</v>
      </c>
      <c r="E30" s="97">
        <v>44076</v>
      </c>
      <c r="F30" s="94">
        <v>44077</v>
      </c>
      <c r="G30" s="94">
        <v>44078</v>
      </c>
      <c r="H30" s="91">
        <v>44079</v>
      </c>
      <c r="I30" s="38"/>
      <c r="J30" s="95">
        <v>10</v>
      </c>
      <c r="K30" s="96" t="s">
        <v>244</v>
      </c>
      <c r="L30" s="38"/>
      <c r="M30" s="91" t="str">
        <f t="array" ref="M30:S35">IF(MONTH(M28)&lt;&gt;MONTH(DATE(YEAR(M28),MONTH(M28),1)-WEEKDAY(DATE(YEAR(M28),MONTH(M28),1),startday)+(WeekNo-1)*7+WeekDay),"",DATE(YEAR(M28),MONTH(M28),1)-WEEKDAY(DATE(YEAR(M28),MONTH(M28),1),startday)+(WeekNo-1)*7+WeekDay)</f>
        <v/>
      </c>
      <c r="N30" s="94">
        <v>44256</v>
      </c>
      <c r="O30" s="94">
        <v>44257</v>
      </c>
      <c r="P30" s="97">
        <v>44258</v>
      </c>
      <c r="Q30" s="94">
        <v>44259</v>
      </c>
      <c r="R30" s="94">
        <v>44260</v>
      </c>
      <c r="S30" s="91">
        <v>44261</v>
      </c>
      <c r="T30" s="38"/>
      <c r="U30" s="95">
        <v>10</v>
      </c>
      <c r="V30" s="96" t="s">
        <v>244</v>
      </c>
      <c r="Y30" s="113"/>
    </row>
    <row r="31" spans="2:40" s="36" customFormat="1" ht="12.95" customHeight="1">
      <c r="B31" s="91">
        <v>44080</v>
      </c>
      <c r="C31" s="94">
        <v>44081</v>
      </c>
      <c r="D31" s="93">
        <v>44082</v>
      </c>
      <c r="E31" s="94">
        <v>44083</v>
      </c>
      <c r="F31" s="94">
        <v>44084</v>
      </c>
      <c r="G31" s="94">
        <v>44085</v>
      </c>
      <c r="H31" s="91">
        <v>44086</v>
      </c>
      <c r="I31" s="38"/>
      <c r="J31" s="89">
        <v>18</v>
      </c>
      <c r="K31" s="90" t="s">
        <v>242</v>
      </c>
      <c r="L31" s="38"/>
      <c r="M31" s="91">
        <v>44262</v>
      </c>
      <c r="N31" s="94">
        <v>44263</v>
      </c>
      <c r="O31" s="93">
        <v>44264</v>
      </c>
      <c r="P31" s="94">
        <v>44265</v>
      </c>
      <c r="Q31" s="94">
        <v>44266</v>
      </c>
      <c r="R31" s="94">
        <v>44267</v>
      </c>
      <c r="S31" s="91">
        <v>44268</v>
      </c>
      <c r="T31" s="38"/>
      <c r="U31" s="117">
        <v>18</v>
      </c>
      <c r="V31" s="90" t="s">
        <v>242</v>
      </c>
      <c r="Y31" s="113"/>
    </row>
    <row r="32" spans="2:40" s="37" customFormat="1" ht="12.95" customHeight="1">
      <c r="B32" s="91">
        <v>44087</v>
      </c>
      <c r="C32" s="94">
        <v>44088</v>
      </c>
      <c r="D32" s="94">
        <v>44089</v>
      </c>
      <c r="E32" s="97">
        <v>44090</v>
      </c>
      <c r="F32" s="94">
        <v>44091</v>
      </c>
      <c r="G32" s="94">
        <v>44092</v>
      </c>
      <c r="H32" s="91">
        <v>44093</v>
      </c>
      <c r="I32" s="38"/>
      <c r="J32" s="95">
        <v>24</v>
      </c>
      <c r="K32" s="96" t="s">
        <v>244</v>
      </c>
      <c r="L32" s="38"/>
      <c r="M32" s="91">
        <v>44269</v>
      </c>
      <c r="N32" s="94">
        <v>44270</v>
      </c>
      <c r="O32" s="94">
        <v>44271</v>
      </c>
      <c r="P32" s="97">
        <v>44272</v>
      </c>
      <c r="Q32" s="94">
        <v>44273</v>
      </c>
      <c r="R32" s="94">
        <v>44274</v>
      </c>
      <c r="S32" s="91">
        <v>44275</v>
      </c>
      <c r="T32" s="38"/>
      <c r="U32" s="95">
        <v>24</v>
      </c>
      <c r="V32" s="96" t="s">
        <v>244</v>
      </c>
      <c r="AA32" s="36"/>
      <c r="AB32" s="36"/>
    </row>
    <row r="33" spans="2:28" s="36" customFormat="1" ht="12.95" customHeight="1">
      <c r="B33" s="91">
        <v>44094</v>
      </c>
      <c r="C33" s="94">
        <v>44095</v>
      </c>
      <c r="D33" s="93">
        <v>44096</v>
      </c>
      <c r="E33" s="94">
        <v>44097</v>
      </c>
      <c r="F33" s="94">
        <v>44098</v>
      </c>
      <c r="G33" s="92">
        <v>44099</v>
      </c>
      <c r="H33" s="118">
        <v>44100</v>
      </c>
      <c r="I33" s="38"/>
      <c r="J33" s="101">
        <v>27</v>
      </c>
      <c r="K33" s="119" t="s">
        <v>258</v>
      </c>
      <c r="L33" s="38"/>
      <c r="M33" s="91">
        <v>44276</v>
      </c>
      <c r="N33" s="94">
        <v>44277</v>
      </c>
      <c r="O33" s="93">
        <v>44278</v>
      </c>
      <c r="P33" s="94">
        <v>44279</v>
      </c>
      <c r="Q33" s="94">
        <v>44280</v>
      </c>
      <c r="R33" s="94">
        <v>44281</v>
      </c>
      <c r="S33" s="91">
        <v>44282</v>
      </c>
      <c r="T33" s="100"/>
      <c r="U33" s="101">
        <v>30</v>
      </c>
      <c r="V33" s="119" t="s">
        <v>259</v>
      </c>
      <c r="AA33" s="37"/>
    </row>
    <row r="34" spans="2:28" s="36" customFormat="1" ht="12.95" customHeight="1">
      <c r="B34" s="91">
        <v>44101</v>
      </c>
      <c r="C34" s="94">
        <v>44102</v>
      </c>
      <c r="D34" s="93">
        <v>44103</v>
      </c>
      <c r="E34" s="94">
        <v>44104</v>
      </c>
      <c r="F34" s="94" t="str">
        <v/>
      </c>
      <c r="G34" s="92" t="str">
        <v/>
      </c>
      <c r="H34" s="91" t="str">
        <v/>
      </c>
      <c r="I34" s="38"/>
      <c r="J34" s="41"/>
      <c r="K34" s="38"/>
      <c r="L34" s="38"/>
      <c r="M34" s="91">
        <v>44283</v>
      </c>
      <c r="N34" s="94">
        <v>44284</v>
      </c>
      <c r="O34" s="92">
        <v>44285</v>
      </c>
      <c r="P34" s="94">
        <v>44286</v>
      </c>
      <c r="Q34" s="94" t="str">
        <v/>
      </c>
      <c r="R34" s="94" t="str">
        <v/>
      </c>
      <c r="S34" s="91" t="str">
        <v/>
      </c>
      <c r="T34" s="38"/>
      <c r="U34" s="120" t="s">
        <v>260</v>
      </c>
      <c r="V34" s="120"/>
    </row>
    <row r="35" spans="2:28" s="36" customFormat="1" ht="12.95" customHeight="1">
      <c r="B35" s="91" t="str">
        <v/>
      </c>
      <c r="C35" s="94" t="str">
        <v/>
      </c>
      <c r="D35" s="94" t="str">
        <v/>
      </c>
      <c r="E35" s="94" t="str">
        <v/>
      </c>
      <c r="F35" s="94" t="str">
        <v/>
      </c>
      <c r="G35" s="94" t="str">
        <v/>
      </c>
      <c r="H35" s="91" t="str">
        <v/>
      </c>
      <c r="I35" s="38"/>
      <c r="J35" s="41"/>
      <c r="K35" s="100"/>
      <c r="L35" s="38"/>
      <c r="M35" s="91" t="str">
        <v/>
      </c>
      <c r="N35" s="94" t="str">
        <v/>
      </c>
      <c r="O35" s="94" t="str">
        <v/>
      </c>
      <c r="P35" s="94" t="str">
        <v/>
      </c>
      <c r="Q35" s="94" t="str">
        <v/>
      </c>
      <c r="R35" s="94" t="str">
        <v/>
      </c>
      <c r="S35" s="91" t="str">
        <v/>
      </c>
      <c r="T35" s="38"/>
      <c r="Y35" s="370"/>
      <c r="Z35" s="37"/>
      <c r="AB35" s="37"/>
    </row>
    <row r="36" spans="2:28" s="36" customFormat="1" ht="5.25" customHeight="1">
      <c r="B36" s="38"/>
      <c r="C36" s="38"/>
      <c r="D36" s="38"/>
      <c r="E36" s="38"/>
      <c r="F36" s="38"/>
      <c r="G36" s="38"/>
      <c r="H36" s="38"/>
      <c r="I36" s="38"/>
      <c r="L36" s="38"/>
      <c r="M36" s="38"/>
      <c r="N36" s="38"/>
      <c r="O36" s="38"/>
      <c r="P36" s="38"/>
      <c r="Q36" s="38"/>
      <c r="R36" s="38"/>
      <c r="S36" s="38"/>
      <c r="T36" s="38"/>
      <c r="U36" s="38"/>
      <c r="V36" s="38"/>
      <c r="Y36" s="370"/>
    </row>
    <row r="37" spans="2:28" s="36" customFormat="1" ht="11.25">
      <c r="B37" s="367">
        <f>DATE(year,10,1)</f>
        <v>44105</v>
      </c>
      <c r="C37" s="368"/>
      <c r="D37" s="368"/>
      <c r="E37" s="368"/>
      <c r="F37" s="368"/>
      <c r="G37" s="368"/>
      <c r="H37" s="368"/>
      <c r="I37" s="38"/>
      <c r="J37" s="369" t="s">
        <v>261</v>
      </c>
      <c r="K37" s="369"/>
      <c r="L37" s="38"/>
      <c r="M37" s="367">
        <f>DATE(year+1,4,1)</f>
        <v>44287</v>
      </c>
      <c r="N37" s="368"/>
      <c r="O37" s="368"/>
      <c r="P37" s="368"/>
      <c r="Q37" s="368"/>
      <c r="R37" s="368"/>
      <c r="S37" s="368"/>
      <c r="T37" s="38"/>
      <c r="U37" s="369" t="s">
        <v>262</v>
      </c>
      <c r="V37" s="369"/>
      <c r="Y37" s="370"/>
    </row>
    <row r="38" spans="2:28" s="36" customFormat="1" ht="12.95" customHeight="1">
      <c r="B38" s="87" t="str">
        <f>IF(startday=1,INDEX(weekDayNames,1),INDEX(weekDayNames,2))</f>
        <v>Su</v>
      </c>
      <c r="C38" s="88" t="str">
        <f>IF(startday=1,INDEX(weekDayNames,2),INDEX(weekDayNames,3))</f>
        <v>M</v>
      </c>
      <c r="D38" s="88" t="str">
        <f>IF(startday=1,INDEX(weekDayNames,3),INDEX(weekDayNames,4))</f>
        <v>Tu</v>
      </c>
      <c r="E38" s="88" t="str">
        <f>IF(startday=1,INDEX(weekDayNames,4),INDEX(weekDayNames,5))</f>
        <v>W</v>
      </c>
      <c r="F38" s="88" t="str">
        <f>IF(startday=1,INDEX(weekDayNames,5),INDEX(weekDayNames,6))</f>
        <v>Th</v>
      </c>
      <c r="G38" s="88" t="str">
        <f>IF(startday=1,INDEX(weekDayNames,6),INDEX(weekDayNames,7))</f>
        <v>F</v>
      </c>
      <c r="H38" s="87" t="str">
        <f>IF(startday=1,INDEX(weekDayNames,7),INDEX(weekDayNames,1))</f>
        <v>Sa</v>
      </c>
      <c r="I38" s="38"/>
      <c r="J38" s="89">
        <v>2</v>
      </c>
      <c r="K38" s="90" t="s">
        <v>242</v>
      </c>
      <c r="M38" s="87" t="str">
        <f>IF(startday=1,INDEX(weekDayNames,1),INDEX(weekDayNames,2))</f>
        <v>Su</v>
      </c>
      <c r="N38" s="88" t="str">
        <f>IF(startday=1,INDEX(weekDayNames,2),INDEX(weekDayNames,3))</f>
        <v>M</v>
      </c>
      <c r="O38" s="88" t="str">
        <f>IF(startday=1,INDEX(weekDayNames,3),INDEX(weekDayNames,4))</f>
        <v>Tu</v>
      </c>
      <c r="P38" s="88" t="str">
        <f>IF(startday=1,INDEX(weekDayNames,4),INDEX(weekDayNames,5))</f>
        <v>W</v>
      </c>
      <c r="Q38" s="88" t="str">
        <f>IF(startday=1,INDEX(weekDayNames,5),INDEX(weekDayNames,6))</f>
        <v>Th</v>
      </c>
      <c r="R38" s="88" t="str">
        <f>IF(startday=1,INDEX(weekDayNames,6),INDEX(weekDayNames,7))</f>
        <v>F</v>
      </c>
      <c r="S38" s="87" t="str">
        <f>IF(startday=1,INDEX(weekDayNames,7),INDEX(weekDayNames,1))</f>
        <v>Sa</v>
      </c>
      <c r="T38" s="38"/>
      <c r="U38" s="89">
        <v>1</v>
      </c>
      <c r="V38" s="90" t="s">
        <v>242</v>
      </c>
      <c r="Y38" s="370"/>
    </row>
    <row r="39" spans="2:28" s="36" customFormat="1" ht="12.95" customHeight="1">
      <c r="B39" s="91" t="str">
        <f t="array" ref="B39:H44">IF(MONTH(B37)&lt;&gt;MONTH(DATE(YEAR(B37),MONTH(B37),1)-WEEKDAY(DATE(YEAR(B37),MONTH(B37),1),startday)+(WeekNo-1)*7+WeekDay),"",DATE(YEAR(B37),MONTH(B37),1)-WEEKDAY(DATE(YEAR(B37),MONTH(B37),1),startday)+(WeekNo-1)*7+WeekDay)</f>
        <v/>
      </c>
      <c r="C39" s="94" t="str">
        <v/>
      </c>
      <c r="D39" s="94" t="str">
        <v/>
      </c>
      <c r="E39" s="97" t="str">
        <v/>
      </c>
      <c r="F39" s="104">
        <v>44105</v>
      </c>
      <c r="G39" s="94">
        <v>44106</v>
      </c>
      <c r="H39" s="91">
        <v>44107</v>
      </c>
      <c r="I39" s="100"/>
      <c r="J39" s="95">
        <v>8</v>
      </c>
      <c r="K39" s="96" t="s">
        <v>244</v>
      </c>
      <c r="M39" s="91" t="str">
        <f t="array" ref="M39:S44">IF(MONTH(M37)&lt;&gt;MONTH(DATE(YEAR(M37),MONTH(M37),1)-WEEKDAY(DATE(YEAR(M37),MONTH(M37),1),startday)+(WeekNo-1)*7+WeekDay),"",DATE(YEAR(M37),MONTH(M37),1)-WEEKDAY(DATE(YEAR(M37),MONTH(M37),1),startday)+(WeekNo-1)*7+WeekDay)</f>
        <v/>
      </c>
      <c r="N39" s="94" t="str">
        <v/>
      </c>
      <c r="O39" s="94" t="str">
        <v/>
      </c>
      <c r="P39" s="97" t="str">
        <v/>
      </c>
      <c r="Q39" s="94">
        <v>44287</v>
      </c>
      <c r="R39" s="94">
        <v>44288</v>
      </c>
      <c r="S39" s="91">
        <v>44289</v>
      </c>
      <c r="T39" s="38"/>
      <c r="U39" s="95">
        <v>7</v>
      </c>
      <c r="V39" s="96" t="s">
        <v>244</v>
      </c>
      <c r="Y39" s="370"/>
      <c r="AA39" s="37"/>
    </row>
    <row r="40" spans="2:28" s="36" customFormat="1" ht="12.95" customHeight="1">
      <c r="B40" s="91">
        <v>44108</v>
      </c>
      <c r="C40" s="94">
        <v>44109</v>
      </c>
      <c r="D40" s="93">
        <v>44110</v>
      </c>
      <c r="E40" s="94">
        <v>44111</v>
      </c>
      <c r="F40" s="94">
        <v>44112</v>
      </c>
      <c r="G40" s="94">
        <v>44113</v>
      </c>
      <c r="H40" s="91">
        <v>44114</v>
      </c>
      <c r="I40" s="100"/>
      <c r="J40" s="89">
        <v>16</v>
      </c>
      <c r="K40" s="90" t="s">
        <v>242</v>
      </c>
      <c r="L40" s="38"/>
      <c r="M40" s="91">
        <v>44290</v>
      </c>
      <c r="N40" s="94">
        <v>44291</v>
      </c>
      <c r="O40" s="93">
        <v>44292</v>
      </c>
      <c r="P40" s="94">
        <v>44293</v>
      </c>
      <c r="Q40" s="94">
        <v>44294</v>
      </c>
      <c r="R40" s="94">
        <v>44295</v>
      </c>
      <c r="S40" s="91">
        <v>44296</v>
      </c>
      <c r="T40" s="38"/>
      <c r="U40" s="117">
        <v>15</v>
      </c>
      <c r="V40" s="90" t="s">
        <v>242</v>
      </c>
      <c r="Y40" s="113"/>
    </row>
    <row r="41" spans="2:28" s="37" customFormat="1" ht="12.95" customHeight="1">
      <c r="B41" s="121">
        <v>44115</v>
      </c>
      <c r="C41" s="104">
        <v>44116</v>
      </c>
      <c r="D41" s="104">
        <v>44117</v>
      </c>
      <c r="E41" s="97">
        <v>44118</v>
      </c>
      <c r="F41" s="94">
        <v>44119</v>
      </c>
      <c r="G41" s="94">
        <v>44120</v>
      </c>
      <c r="H41" s="122">
        <v>44121</v>
      </c>
      <c r="I41" s="38"/>
      <c r="J41" s="95">
        <v>22</v>
      </c>
      <c r="K41" s="96" t="s">
        <v>244</v>
      </c>
      <c r="L41" s="36"/>
      <c r="M41" s="91">
        <v>44297</v>
      </c>
      <c r="N41" s="94">
        <v>44298</v>
      </c>
      <c r="O41" s="94">
        <v>44299</v>
      </c>
      <c r="P41" s="97">
        <v>44300</v>
      </c>
      <c r="Q41" s="94">
        <v>44301</v>
      </c>
      <c r="R41" s="94">
        <v>44302</v>
      </c>
      <c r="S41" s="91">
        <v>44303</v>
      </c>
      <c r="T41" s="38"/>
      <c r="U41" s="95">
        <v>21</v>
      </c>
      <c r="V41" s="96" t="s">
        <v>244</v>
      </c>
      <c r="AA41" s="36"/>
      <c r="AB41" s="36"/>
    </row>
    <row r="42" spans="2:28" s="36" customFormat="1" ht="12.95" customHeight="1">
      <c r="B42" s="91">
        <v>44122</v>
      </c>
      <c r="C42" s="94">
        <v>44123</v>
      </c>
      <c r="D42" s="93">
        <v>44124</v>
      </c>
      <c r="E42" s="94">
        <v>44125</v>
      </c>
      <c r="F42" s="94">
        <v>44126</v>
      </c>
      <c r="G42" s="94">
        <v>44127</v>
      </c>
      <c r="H42" s="91">
        <v>44128</v>
      </c>
      <c r="I42" s="38"/>
      <c r="J42" s="89">
        <v>30</v>
      </c>
      <c r="K42" s="90" t="s">
        <v>242</v>
      </c>
      <c r="L42" s="38"/>
      <c r="M42" s="91">
        <v>44304</v>
      </c>
      <c r="N42" s="94">
        <v>44305</v>
      </c>
      <c r="O42" s="93">
        <v>44306</v>
      </c>
      <c r="P42" s="94">
        <v>44307</v>
      </c>
      <c r="Q42" s="94">
        <v>44308</v>
      </c>
      <c r="R42" s="94">
        <v>44309</v>
      </c>
      <c r="S42" s="91">
        <v>44310</v>
      </c>
      <c r="T42" s="38"/>
      <c r="U42" s="112">
        <v>29</v>
      </c>
      <c r="V42" s="90" t="s">
        <v>242</v>
      </c>
    </row>
    <row r="43" spans="2:28" s="36" customFormat="1" ht="12.95" customHeight="1">
      <c r="B43" s="91">
        <v>44129</v>
      </c>
      <c r="C43" s="94">
        <v>44130</v>
      </c>
      <c r="D43" s="94">
        <v>44131</v>
      </c>
      <c r="E43" s="97">
        <v>44132</v>
      </c>
      <c r="F43" s="92">
        <v>44133</v>
      </c>
      <c r="G43" s="106">
        <v>44134</v>
      </c>
      <c r="H43" s="91">
        <v>44135</v>
      </c>
      <c r="I43" s="38"/>
      <c r="J43" s="101">
        <v>31</v>
      </c>
      <c r="K43" s="103" t="s">
        <v>263</v>
      </c>
      <c r="L43" s="38"/>
      <c r="M43" s="91">
        <v>44311</v>
      </c>
      <c r="N43" s="94">
        <v>44312</v>
      </c>
      <c r="O43" s="94">
        <v>44313</v>
      </c>
      <c r="P43" s="97">
        <v>44314</v>
      </c>
      <c r="Q43" s="92">
        <v>44315</v>
      </c>
      <c r="R43" s="106">
        <v>44316</v>
      </c>
      <c r="S43" s="91" t="str">
        <v/>
      </c>
      <c r="T43" s="38"/>
      <c r="U43" s="123">
        <v>30</v>
      </c>
      <c r="V43" s="103" t="s">
        <v>264</v>
      </c>
    </row>
    <row r="44" spans="2:28" s="36" customFormat="1" ht="12.95" customHeight="1">
      <c r="B44" s="121" t="str">
        <v/>
      </c>
      <c r="C44" s="94" t="str">
        <v/>
      </c>
      <c r="D44" s="94" t="str">
        <v/>
      </c>
      <c r="E44" s="94" t="str">
        <v/>
      </c>
      <c r="F44" s="94" t="str">
        <v/>
      </c>
      <c r="G44" s="94" t="str">
        <v/>
      </c>
      <c r="H44" s="91" t="str">
        <v/>
      </c>
      <c r="I44" s="38"/>
      <c r="J44" s="103"/>
      <c r="K44" s="103"/>
      <c r="L44" s="38"/>
      <c r="M44" s="91" t="str">
        <v/>
      </c>
      <c r="N44" s="94" t="str">
        <v/>
      </c>
      <c r="O44" s="94" t="str">
        <v/>
      </c>
      <c r="P44" s="94" t="str">
        <v/>
      </c>
      <c r="Q44" s="94" t="str">
        <v/>
      </c>
      <c r="R44" s="94" t="str">
        <v/>
      </c>
      <c r="S44" s="91" t="str">
        <v/>
      </c>
      <c r="T44" s="38"/>
      <c r="AB44" s="37"/>
    </row>
    <row r="45" spans="2:28" s="36" customFormat="1" ht="5.25" customHeight="1">
      <c r="B45" s="38"/>
      <c r="C45" s="38"/>
      <c r="D45" s="38"/>
      <c r="E45" s="38"/>
      <c r="F45" s="38"/>
      <c r="G45" s="38"/>
      <c r="H45" s="38"/>
      <c r="I45" s="38"/>
      <c r="L45" s="38"/>
      <c r="M45" s="38"/>
      <c r="N45" s="38"/>
      <c r="O45" s="38"/>
      <c r="P45" s="38"/>
      <c r="Q45" s="38"/>
      <c r="R45" s="38"/>
      <c r="S45" s="38"/>
      <c r="T45" s="38"/>
    </row>
    <row r="46" spans="2:28" s="36" customFormat="1" ht="11.25">
      <c r="B46" s="367">
        <f>DATE(year,11,1)</f>
        <v>44136</v>
      </c>
      <c r="C46" s="368"/>
      <c r="D46" s="368"/>
      <c r="E46" s="368"/>
      <c r="F46" s="368"/>
      <c r="G46" s="368"/>
      <c r="H46" s="368"/>
      <c r="I46" s="38"/>
      <c r="J46" s="369" t="s">
        <v>265</v>
      </c>
      <c r="K46" s="369"/>
      <c r="L46" s="38"/>
      <c r="M46" s="367">
        <f>DATE(year+1,5,1)</f>
        <v>44317</v>
      </c>
      <c r="N46" s="368"/>
      <c r="O46" s="368"/>
      <c r="P46" s="368"/>
      <c r="Q46" s="368"/>
      <c r="R46" s="368"/>
      <c r="S46" s="368"/>
      <c r="T46" s="38"/>
      <c r="U46" s="369" t="s">
        <v>266</v>
      </c>
      <c r="V46" s="369"/>
    </row>
    <row r="47" spans="2:28" s="36" customFormat="1" ht="12.95" customHeight="1">
      <c r="B47" s="87" t="str">
        <f>IF(startday=1,INDEX(weekDayNames,1),INDEX(weekDayNames,2))</f>
        <v>Su</v>
      </c>
      <c r="C47" s="88" t="str">
        <f>IF(startday=1,INDEX(weekDayNames,2),INDEX(weekDayNames,3))</f>
        <v>M</v>
      </c>
      <c r="D47" s="88" t="str">
        <f>IF(startday=1,INDEX(weekDayNames,3),INDEX(weekDayNames,4))</f>
        <v>Tu</v>
      </c>
      <c r="E47" s="88" t="str">
        <f>IF(startday=1,INDEX(weekDayNames,4),INDEX(weekDayNames,5))</f>
        <v>W</v>
      </c>
      <c r="F47" s="88" t="str">
        <f>IF(startday=1,INDEX(weekDayNames,5),INDEX(weekDayNames,6))</f>
        <v>Th</v>
      </c>
      <c r="G47" s="88" t="str">
        <f>IF(startday=1,INDEX(weekDayNames,6),INDEX(weekDayNames,7))</f>
        <v>F</v>
      </c>
      <c r="H47" s="87" t="str">
        <f>IF(startday=1,INDEX(weekDayNames,7),INDEX(weekDayNames,1))</f>
        <v>Sa</v>
      </c>
      <c r="I47" s="38"/>
      <c r="J47" s="124" t="s">
        <v>267</v>
      </c>
      <c r="K47" s="96" t="s">
        <v>244</v>
      </c>
      <c r="L47" s="38"/>
      <c r="M47" s="87" t="str">
        <f>IF(startday=1,INDEX(weekDayNames,1),INDEX(weekDayNames,2))</f>
        <v>Su</v>
      </c>
      <c r="N47" s="88" t="str">
        <f>IF(startday=1,INDEX(weekDayNames,2),INDEX(weekDayNames,3))</f>
        <v>M</v>
      </c>
      <c r="O47" s="88" t="str">
        <f>IF(startday=1,INDEX(weekDayNames,3),INDEX(weekDayNames,4))</f>
        <v>Tu</v>
      </c>
      <c r="P47" s="88" t="str">
        <f>IF(startday=1,INDEX(weekDayNames,4),INDEX(weekDayNames,5))</f>
        <v>W</v>
      </c>
      <c r="Q47" s="88" t="str">
        <f>IF(startday=1,INDEX(weekDayNames,5),INDEX(weekDayNames,6))</f>
        <v>Th</v>
      </c>
      <c r="R47" s="88" t="str">
        <f>IF(startday=1,INDEX(weekDayNames,6),INDEX(weekDayNames,7))</f>
        <v>F</v>
      </c>
      <c r="S47" s="87" t="str">
        <f>IF(startday=1,INDEX(weekDayNames,7),INDEX(weekDayNames,1))</f>
        <v>Sa</v>
      </c>
      <c r="T47" s="38"/>
      <c r="U47" s="95">
        <v>5</v>
      </c>
      <c r="V47" s="96" t="s">
        <v>244</v>
      </c>
    </row>
    <row r="48" spans="2:28" s="36" customFormat="1" ht="12.95" customHeight="1">
      <c r="B48" s="91">
        <f t="array" ref="B48:H53">IF(MONTH(B46)&lt;&gt;MONTH(DATE(YEAR(B46),MONTH(B46),1)-WEEKDAY(DATE(YEAR(B46),MONTH(B46),1),startday)+(WeekNo-1)*7+WeekDay),"",DATE(YEAR(B46),MONTH(B46),1)-WEEKDAY(DATE(YEAR(B46),MONTH(B46),1),startday)+(WeekNo-1)*7+WeekDay)</f>
        <v>44136</v>
      </c>
      <c r="C48" s="94">
        <v>44137</v>
      </c>
      <c r="D48" s="125">
        <v>44138</v>
      </c>
      <c r="E48" s="93">
        <v>44139</v>
      </c>
      <c r="F48" s="93">
        <v>44140</v>
      </c>
      <c r="G48" s="94">
        <v>44141</v>
      </c>
      <c r="H48" s="91">
        <v>44142</v>
      </c>
      <c r="I48" s="38"/>
      <c r="J48" s="111">
        <v>13</v>
      </c>
      <c r="K48" s="90" t="s">
        <v>242</v>
      </c>
      <c r="L48" s="38"/>
      <c r="M48" s="91" t="str">
        <f t="array" ref="M48:S53">IF(MONTH(M46)&lt;&gt;MONTH(DATE(YEAR(M46),MONTH(M46),1)-WEEKDAY(DATE(YEAR(M46),MONTH(M46),1),startday)+(WeekNo-1)*7+WeekDay),"",DATE(YEAR(M46),MONTH(M46),1)-WEEKDAY(DATE(YEAR(M46),MONTH(M46),1),startday)+(WeekNo-1)*7+WeekDay)</f>
        <v/>
      </c>
      <c r="N48" s="126" t="str">
        <v/>
      </c>
      <c r="O48" s="93" t="str">
        <v/>
      </c>
      <c r="P48" s="93" t="str">
        <v/>
      </c>
      <c r="Q48" s="94" t="str">
        <v/>
      </c>
      <c r="R48" s="94" t="str">
        <v/>
      </c>
      <c r="S48" s="91">
        <v>44317</v>
      </c>
      <c r="T48" s="38"/>
      <c r="U48" s="112">
        <v>13</v>
      </c>
      <c r="V48" s="90" t="s">
        <v>242</v>
      </c>
    </row>
    <row r="49" spans="2:28" s="36" customFormat="1" ht="12.95" customHeight="1">
      <c r="B49" s="91">
        <v>44143</v>
      </c>
      <c r="C49" s="94">
        <v>44144</v>
      </c>
      <c r="D49" s="93">
        <v>44145</v>
      </c>
      <c r="E49" s="94">
        <v>44146</v>
      </c>
      <c r="F49" s="94">
        <v>44147</v>
      </c>
      <c r="G49" s="94">
        <v>44148</v>
      </c>
      <c r="H49" s="91">
        <v>44149</v>
      </c>
      <c r="I49" s="38"/>
      <c r="J49" s="95">
        <v>19</v>
      </c>
      <c r="K49" s="96" t="s">
        <v>244</v>
      </c>
      <c r="L49" s="38"/>
      <c r="M49" s="91">
        <v>44318</v>
      </c>
      <c r="N49" s="94">
        <v>44319</v>
      </c>
      <c r="O49" s="93">
        <v>44320</v>
      </c>
      <c r="P49" s="94">
        <v>44321</v>
      </c>
      <c r="Q49" s="94">
        <v>44322</v>
      </c>
      <c r="R49" s="94">
        <v>44323</v>
      </c>
      <c r="S49" s="91">
        <v>44324</v>
      </c>
      <c r="T49" s="38"/>
      <c r="U49" s="95">
        <v>19</v>
      </c>
      <c r="V49" s="96" t="s">
        <v>244</v>
      </c>
      <c r="Y49" s="251"/>
    </row>
    <row r="50" spans="2:28" s="37" customFormat="1" ht="12.95" customHeight="1">
      <c r="B50" s="91">
        <v>44150</v>
      </c>
      <c r="C50" s="94">
        <v>44151</v>
      </c>
      <c r="D50" s="94">
        <v>44152</v>
      </c>
      <c r="E50" s="97">
        <v>44153</v>
      </c>
      <c r="F50" s="94">
        <v>44154</v>
      </c>
      <c r="G50" s="94">
        <v>44155</v>
      </c>
      <c r="H50" s="91">
        <v>44156</v>
      </c>
      <c r="I50" s="38"/>
      <c r="J50" s="89">
        <v>27</v>
      </c>
      <c r="K50" s="90" t="s">
        <v>242</v>
      </c>
      <c r="L50" s="38"/>
      <c r="M50" s="91">
        <v>44325</v>
      </c>
      <c r="N50" s="94">
        <v>44326</v>
      </c>
      <c r="O50" s="94">
        <v>44327</v>
      </c>
      <c r="P50" s="97">
        <v>44328</v>
      </c>
      <c r="Q50" s="94">
        <v>44329</v>
      </c>
      <c r="R50" s="94">
        <v>44330</v>
      </c>
      <c r="S50" s="91">
        <v>44331</v>
      </c>
      <c r="T50" s="38"/>
      <c r="U50" s="112">
        <v>27</v>
      </c>
      <c r="V50" s="90" t="s">
        <v>242</v>
      </c>
      <c r="Y50" s="113"/>
      <c r="Z50" s="36"/>
      <c r="AA50" s="36"/>
      <c r="AB50" s="36"/>
    </row>
    <row r="51" spans="2:28" s="36" customFormat="1" ht="12.95" customHeight="1">
      <c r="B51" s="91">
        <v>44157</v>
      </c>
      <c r="C51" s="94">
        <v>44158</v>
      </c>
      <c r="D51" s="93">
        <v>44159</v>
      </c>
      <c r="E51" s="94">
        <v>44160</v>
      </c>
      <c r="F51" s="94">
        <v>44161</v>
      </c>
      <c r="G51" s="94">
        <v>44162</v>
      </c>
      <c r="H51" s="91">
        <v>44163</v>
      </c>
      <c r="I51" s="38"/>
      <c r="L51" s="38"/>
      <c r="M51" s="91">
        <v>44332</v>
      </c>
      <c r="N51" s="94">
        <v>44333</v>
      </c>
      <c r="O51" s="93">
        <v>44334</v>
      </c>
      <c r="P51" s="94">
        <v>44335</v>
      </c>
      <c r="Q51" s="94">
        <v>44336</v>
      </c>
      <c r="R51" s="94">
        <v>44337</v>
      </c>
      <c r="S51" s="91">
        <v>44338</v>
      </c>
      <c r="T51" s="38"/>
      <c r="Y51" s="113"/>
      <c r="AA51" s="37"/>
    </row>
    <row r="52" spans="2:28" s="36" customFormat="1" ht="12.95" customHeight="1">
      <c r="B52" s="91">
        <v>44164</v>
      </c>
      <c r="C52" s="94">
        <v>44165</v>
      </c>
      <c r="D52" s="94" t="str">
        <v/>
      </c>
      <c r="E52" s="97" t="str">
        <v/>
      </c>
      <c r="F52" s="94" t="str">
        <v/>
      </c>
      <c r="G52" s="94" t="str">
        <v/>
      </c>
      <c r="H52" s="91" t="str">
        <v/>
      </c>
      <c r="I52" s="38"/>
      <c r="L52" s="38"/>
      <c r="M52" s="91">
        <v>44339</v>
      </c>
      <c r="N52" s="94">
        <v>44340</v>
      </c>
      <c r="O52" s="94">
        <v>44341</v>
      </c>
      <c r="P52" s="97">
        <v>44342</v>
      </c>
      <c r="Q52" s="94">
        <v>44343</v>
      </c>
      <c r="R52" s="94">
        <v>44344</v>
      </c>
      <c r="S52" s="91">
        <v>44345</v>
      </c>
      <c r="T52" s="38"/>
      <c r="Y52" s="113"/>
    </row>
    <row r="53" spans="2:28" s="36" customFormat="1" ht="12.95" customHeight="1">
      <c r="B53" s="91" t="str">
        <v/>
      </c>
      <c r="C53" s="94" t="str">
        <v/>
      </c>
      <c r="D53" s="94" t="str">
        <v/>
      </c>
      <c r="E53" s="94" t="str">
        <v/>
      </c>
      <c r="F53" s="94" t="str">
        <v/>
      </c>
      <c r="G53" s="94" t="str">
        <v/>
      </c>
      <c r="H53" s="91" t="str">
        <v/>
      </c>
      <c r="I53" s="38"/>
      <c r="J53" s="127"/>
      <c r="K53" s="40"/>
      <c r="L53" s="38"/>
      <c r="M53" s="91">
        <v>44346</v>
      </c>
      <c r="N53" s="94">
        <v>44347</v>
      </c>
      <c r="O53" s="94" t="str">
        <v/>
      </c>
      <c r="P53" s="94" t="str">
        <v/>
      </c>
      <c r="Q53" s="94" t="str">
        <v/>
      </c>
      <c r="R53" s="94" t="str">
        <v/>
      </c>
      <c r="S53" s="91" t="str">
        <v/>
      </c>
      <c r="T53" s="38"/>
      <c r="U53" s="128"/>
      <c r="V53" s="38"/>
      <c r="Y53" s="129"/>
      <c r="Z53" s="37"/>
      <c r="AB53" s="37"/>
    </row>
    <row r="54" spans="2:28" s="36" customFormat="1" ht="4.7" customHeight="1">
      <c r="B54" s="38"/>
      <c r="C54" s="38"/>
      <c r="D54" s="38"/>
      <c r="E54" s="38"/>
      <c r="F54" s="38"/>
      <c r="G54" s="38"/>
      <c r="H54" s="38"/>
      <c r="I54" s="38"/>
      <c r="L54" s="38"/>
      <c r="M54" s="37"/>
      <c r="N54" s="37"/>
      <c r="O54" s="37"/>
      <c r="P54" s="37"/>
      <c r="Q54" s="37"/>
      <c r="R54" s="37"/>
      <c r="S54" s="37"/>
      <c r="T54" s="38"/>
      <c r="U54" s="37"/>
      <c r="V54" s="37"/>
      <c r="Y54" s="113"/>
    </row>
    <row r="55" spans="2:28" s="36" customFormat="1" ht="11.25">
      <c r="B55" s="367">
        <f>DATE(year,12,1)</f>
        <v>44166</v>
      </c>
      <c r="C55" s="368"/>
      <c r="D55" s="368"/>
      <c r="E55" s="368"/>
      <c r="F55" s="368"/>
      <c r="G55" s="368"/>
      <c r="H55" s="368"/>
      <c r="I55" s="38"/>
      <c r="J55" s="369" t="s">
        <v>268</v>
      </c>
      <c r="K55" s="369"/>
      <c r="L55" s="38"/>
      <c r="M55" s="367">
        <f>DATE(year+1,6,1)</f>
        <v>44348</v>
      </c>
      <c r="N55" s="368"/>
      <c r="O55" s="368"/>
      <c r="P55" s="368"/>
      <c r="Q55" s="368"/>
      <c r="R55" s="368"/>
      <c r="S55" s="368"/>
      <c r="T55" s="38"/>
      <c r="U55" s="369" t="s">
        <v>269</v>
      </c>
      <c r="V55" s="369"/>
    </row>
    <row r="56" spans="2:28" s="36" customFormat="1" ht="12.95" customHeight="1">
      <c r="B56" s="87" t="str">
        <f>IF(startday=1,INDEX(weekDayNames,1),INDEX(weekDayNames,2))</f>
        <v>Su</v>
      </c>
      <c r="C56" s="88" t="str">
        <f>IF(startday=1,INDEX(weekDayNames,2),INDEX(weekDayNames,3))</f>
        <v>M</v>
      </c>
      <c r="D56" s="88" t="str">
        <f>IF(startday=1,INDEX(weekDayNames,3),INDEX(weekDayNames,4))</f>
        <v>Tu</v>
      </c>
      <c r="E56" s="88" t="str">
        <f>IF(startday=1,INDEX(weekDayNames,4),INDEX(weekDayNames,5))</f>
        <v>W</v>
      </c>
      <c r="F56" s="88" t="str">
        <f>IF(startday=1,INDEX(weekDayNames,5),INDEX(weekDayNames,6))</f>
        <v>Th</v>
      </c>
      <c r="G56" s="88" t="str">
        <f>IF(startday=1,INDEX(weekDayNames,6),INDEX(weekDayNames,7))</f>
        <v>F</v>
      </c>
      <c r="H56" s="87" t="str">
        <f>IF(startday=1,INDEX(weekDayNames,7),INDEX(weekDayNames,1))</f>
        <v>Sa</v>
      </c>
      <c r="I56" s="38"/>
      <c r="J56" s="95">
        <v>3</v>
      </c>
      <c r="K56" s="96" t="s">
        <v>244</v>
      </c>
      <c r="L56" s="38"/>
      <c r="M56" s="87" t="str">
        <f>IF(startday=1,INDEX(weekDayNames,1),INDEX(weekDayNames,2))</f>
        <v>Su</v>
      </c>
      <c r="N56" s="88" t="str">
        <f>IF(startday=1,INDEX(weekDayNames,2),INDEX(weekDayNames,3))</f>
        <v>M</v>
      </c>
      <c r="O56" s="88" t="str">
        <f>IF(startday=1,INDEX(weekDayNames,3),INDEX(weekDayNames,4))</f>
        <v>Tu</v>
      </c>
      <c r="P56" s="88" t="str">
        <f>IF(startday=1,INDEX(weekDayNames,4),INDEX(weekDayNames,5))</f>
        <v>W</v>
      </c>
      <c r="Q56" s="88" t="str">
        <f>IF(startday=1,INDEX(weekDayNames,5),INDEX(weekDayNames,6))</f>
        <v>Th</v>
      </c>
      <c r="R56" s="88" t="str">
        <f>IF(startday=1,INDEX(weekDayNames,6),INDEX(weekDayNames,7))</f>
        <v>F</v>
      </c>
      <c r="S56" s="87" t="str">
        <f>IF(startday=1,INDEX(weekDayNames,7),INDEX(weekDayNames,1))</f>
        <v>Sa</v>
      </c>
      <c r="T56" s="38"/>
      <c r="U56" s="95">
        <v>2</v>
      </c>
      <c r="V56" s="96" t="s">
        <v>244</v>
      </c>
    </row>
    <row r="57" spans="2:28" s="36" customFormat="1" ht="12.95" customHeight="1">
      <c r="B57" s="91" t="str">
        <f t="array" ref="B57:H62">IF(MONTH(B55)&lt;&gt;MONTH(DATE(YEAR(B55),MONTH(B55),1)-WEEKDAY(DATE(YEAR(B55),MONTH(B55),1),startday)+(WeekNo-1)*7+WeekDay),"",DATE(YEAR(B55),MONTH(B55),1)-WEEKDAY(DATE(YEAR(B55),MONTH(B55),1),startday)+(WeekNo-1)*7+WeekDay)</f>
        <v/>
      </c>
      <c r="C57" s="94" t="str">
        <v/>
      </c>
      <c r="D57" s="93">
        <v>44166</v>
      </c>
      <c r="E57" s="94">
        <v>44167</v>
      </c>
      <c r="F57" s="94">
        <v>44168</v>
      </c>
      <c r="G57" s="94">
        <v>44169</v>
      </c>
      <c r="H57" s="91">
        <v>44170</v>
      </c>
      <c r="I57" s="38"/>
      <c r="J57" s="89">
        <v>11</v>
      </c>
      <c r="K57" s="90" t="s">
        <v>242</v>
      </c>
      <c r="L57" s="38"/>
      <c r="M57" s="91" t="str">
        <f t="array" ref="M57:S62">IF(MONTH(M55)&lt;&gt;MONTH(DATE(YEAR(M55),MONTH(M55),1)-WEEKDAY(DATE(YEAR(M55),MONTH(M55),1),startday)+(WeekNo-1)*7+WeekDay),"",DATE(YEAR(M55),MONTH(M55),1)-WEEKDAY(DATE(YEAR(M55),MONTH(M55),1),startday)+(WeekNo-1)*7+WeekDay)</f>
        <v/>
      </c>
      <c r="N57" s="94" t="str">
        <v/>
      </c>
      <c r="O57" s="93">
        <v>44348</v>
      </c>
      <c r="P57" s="94">
        <v>44349</v>
      </c>
      <c r="Q57" s="94">
        <v>44350</v>
      </c>
      <c r="R57" s="94">
        <v>44351</v>
      </c>
      <c r="S57" s="91">
        <v>44352</v>
      </c>
      <c r="T57" s="38"/>
      <c r="U57" s="112">
        <v>10</v>
      </c>
      <c r="V57" s="90" t="s">
        <v>242</v>
      </c>
    </row>
    <row r="58" spans="2:28" s="36" customFormat="1" ht="12.95" customHeight="1">
      <c r="B58" s="91">
        <v>44171</v>
      </c>
      <c r="C58" s="94">
        <v>44172</v>
      </c>
      <c r="D58" s="94">
        <v>44173</v>
      </c>
      <c r="E58" s="97">
        <v>44174</v>
      </c>
      <c r="F58" s="94">
        <v>44175</v>
      </c>
      <c r="G58" s="94">
        <v>44176</v>
      </c>
      <c r="H58" s="91">
        <v>44177</v>
      </c>
      <c r="I58" s="38"/>
      <c r="J58" s="95">
        <v>17</v>
      </c>
      <c r="K58" s="96" t="s">
        <v>244</v>
      </c>
      <c r="L58" s="38"/>
      <c r="M58" s="91">
        <v>44353</v>
      </c>
      <c r="N58" s="94">
        <v>44354</v>
      </c>
      <c r="O58" s="94">
        <v>44355</v>
      </c>
      <c r="P58" s="97">
        <v>44356</v>
      </c>
      <c r="Q58" s="94">
        <v>44357</v>
      </c>
      <c r="R58" s="94">
        <v>44358</v>
      </c>
      <c r="S58" s="91">
        <v>44359</v>
      </c>
      <c r="T58" s="38"/>
      <c r="U58" s="95">
        <v>16</v>
      </c>
      <c r="V58" s="96" t="s">
        <v>244</v>
      </c>
    </row>
    <row r="59" spans="2:28" s="36" customFormat="1" ht="12.95" customHeight="1">
      <c r="B59" s="91">
        <v>44178</v>
      </c>
      <c r="C59" s="94">
        <v>44179</v>
      </c>
      <c r="D59" s="93">
        <v>44180</v>
      </c>
      <c r="E59" s="94">
        <v>44181</v>
      </c>
      <c r="F59" s="94">
        <v>44182</v>
      </c>
      <c r="G59" s="94">
        <v>44183</v>
      </c>
      <c r="H59" s="91">
        <v>44184</v>
      </c>
      <c r="I59" s="38"/>
      <c r="J59" s="101">
        <v>31</v>
      </c>
      <c r="K59" s="119" t="s">
        <v>270</v>
      </c>
      <c r="L59" s="38"/>
      <c r="M59" s="91">
        <v>44360</v>
      </c>
      <c r="N59" s="94">
        <v>44361</v>
      </c>
      <c r="O59" s="93">
        <v>44362</v>
      </c>
      <c r="P59" s="94">
        <v>44363</v>
      </c>
      <c r="Q59" s="94">
        <v>44364</v>
      </c>
      <c r="R59" s="94">
        <v>44365</v>
      </c>
      <c r="S59" s="91">
        <v>44366</v>
      </c>
      <c r="T59" s="38"/>
      <c r="U59" s="112">
        <v>24</v>
      </c>
      <c r="V59" s="90" t="s">
        <v>242</v>
      </c>
    </row>
    <row r="60" spans="2:28" s="37" customFormat="1" ht="12.95" customHeight="1">
      <c r="B60" s="91">
        <v>44185</v>
      </c>
      <c r="C60" s="94">
        <v>44186</v>
      </c>
      <c r="D60" s="94">
        <v>44187</v>
      </c>
      <c r="E60" s="94">
        <v>44188</v>
      </c>
      <c r="F60" s="94">
        <v>44189</v>
      </c>
      <c r="G60" s="94">
        <v>44190</v>
      </c>
      <c r="H60" s="91">
        <v>44191</v>
      </c>
      <c r="I60" s="38"/>
      <c r="J60" s="101">
        <v>31</v>
      </c>
      <c r="K60" s="115" t="s">
        <v>271</v>
      </c>
      <c r="L60" s="38"/>
      <c r="M60" s="91">
        <v>44367</v>
      </c>
      <c r="N60" s="94">
        <v>44368</v>
      </c>
      <c r="O60" s="94">
        <v>44369</v>
      </c>
      <c r="P60" s="97">
        <v>44370</v>
      </c>
      <c r="Q60" s="94">
        <v>44371</v>
      </c>
      <c r="R60" s="94">
        <v>44372</v>
      </c>
      <c r="S60" s="91">
        <v>44373</v>
      </c>
      <c r="T60" s="38"/>
      <c r="U60" s="130">
        <v>30</v>
      </c>
      <c r="V60" s="131" t="s">
        <v>272</v>
      </c>
      <c r="Y60" s="36"/>
      <c r="Z60" s="36"/>
      <c r="AA60" s="36"/>
      <c r="AB60" s="36"/>
    </row>
    <row r="61" spans="2:28" s="36" customFormat="1" ht="12.95" customHeight="1">
      <c r="B61" s="91">
        <v>44192</v>
      </c>
      <c r="C61" s="94">
        <v>44193</v>
      </c>
      <c r="D61" s="92">
        <v>44194</v>
      </c>
      <c r="E61" s="97">
        <v>44195</v>
      </c>
      <c r="F61" s="94">
        <v>44196</v>
      </c>
      <c r="G61" s="94" t="str">
        <v/>
      </c>
      <c r="H61" s="91" t="str">
        <v/>
      </c>
      <c r="I61" s="38"/>
      <c r="L61" s="38"/>
      <c r="M61" s="91">
        <v>44374</v>
      </c>
      <c r="N61" s="94">
        <v>44375</v>
      </c>
      <c r="O61" s="92">
        <v>44376</v>
      </c>
      <c r="P61" s="97">
        <v>44377</v>
      </c>
      <c r="Q61" s="94" t="str">
        <v/>
      </c>
      <c r="R61" s="92" t="str">
        <v/>
      </c>
      <c r="S61" s="91" t="str">
        <v/>
      </c>
      <c r="T61" s="38"/>
      <c r="U61" s="42"/>
      <c r="V61" s="38"/>
      <c r="AA61" s="37"/>
    </row>
    <row r="62" spans="2:28" s="36" customFormat="1" ht="12.95" customHeight="1">
      <c r="B62" s="91" t="str">
        <v/>
      </c>
      <c r="C62" s="93" t="str">
        <v/>
      </c>
      <c r="D62" s="94" t="str">
        <v/>
      </c>
      <c r="E62" s="94" t="str">
        <v/>
      </c>
      <c r="F62" s="94" t="str">
        <v/>
      </c>
      <c r="G62" s="94" t="str">
        <v/>
      </c>
      <c r="H62" s="91" t="str">
        <v/>
      </c>
      <c r="I62" s="38"/>
      <c r="L62" s="38"/>
      <c r="M62" s="91" t="str">
        <v/>
      </c>
      <c r="N62" s="94" t="str">
        <v/>
      </c>
      <c r="O62" s="94" t="str">
        <v/>
      </c>
      <c r="P62" s="97" t="str">
        <v/>
      </c>
      <c r="Q62" s="94" t="str">
        <v/>
      </c>
      <c r="R62" s="94" t="str">
        <v/>
      </c>
      <c r="S62" s="91" t="str">
        <v/>
      </c>
      <c r="T62" s="38"/>
      <c r="U62" s="42"/>
      <c r="V62" s="38"/>
    </row>
    <row r="63" spans="2:28" s="36" customFormat="1" ht="14.25">
      <c r="B63" s="38"/>
      <c r="C63" s="38"/>
      <c r="D63" s="38"/>
      <c r="E63" s="38"/>
      <c r="F63" s="38"/>
      <c r="G63" s="38"/>
      <c r="H63" s="38"/>
      <c r="I63" s="38"/>
      <c r="J63" s="41"/>
      <c r="K63" s="38"/>
      <c r="L63" s="38"/>
      <c r="M63" s="32"/>
      <c r="N63" s="32"/>
      <c r="O63" s="32"/>
      <c r="P63" s="32"/>
      <c r="Q63" s="32"/>
      <c r="R63" s="32"/>
      <c r="S63" s="32"/>
      <c r="T63" s="38"/>
      <c r="U63" s="42"/>
      <c r="V63" s="38"/>
      <c r="Y63" s="37"/>
      <c r="Z63" s="37"/>
      <c r="AB63" s="37"/>
    </row>
    <row r="64" spans="2:28" s="36" customFormat="1">
      <c r="B64" s="32"/>
      <c r="C64" s="32"/>
      <c r="D64" s="32"/>
      <c r="E64" s="32"/>
      <c r="F64" s="32"/>
      <c r="G64" s="32"/>
      <c r="H64" s="32"/>
      <c r="I64" s="38"/>
      <c r="J64" s="41"/>
      <c r="K64" s="38"/>
      <c r="L64" s="38"/>
      <c r="M64" s="32"/>
      <c r="N64" s="32"/>
      <c r="O64" s="32"/>
      <c r="P64" s="32"/>
      <c r="Q64" s="32"/>
      <c r="R64" s="32"/>
      <c r="S64" s="32"/>
      <c r="T64" s="38"/>
      <c r="U64" s="38"/>
      <c r="V64" s="38"/>
    </row>
    <row r="65" spans="2:28" s="36" customFormat="1">
      <c r="B65" s="32"/>
      <c r="C65" s="32"/>
      <c r="D65" s="32"/>
      <c r="E65" s="32"/>
      <c r="F65" s="32"/>
      <c r="G65" s="32"/>
      <c r="H65" s="32"/>
      <c r="I65" s="32"/>
      <c r="J65" s="33"/>
      <c r="K65" s="32"/>
      <c r="L65" s="32"/>
      <c r="M65" s="32"/>
      <c r="N65" s="32"/>
      <c r="O65" s="32"/>
      <c r="P65" s="32"/>
      <c r="Q65" s="32"/>
      <c r="R65" s="32"/>
      <c r="S65" s="32"/>
      <c r="T65" s="32"/>
      <c r="U65" s="32"/>
      <c r="V65" s="32"/>
    </row>
    <row r="66" spans="2:28" s="36" customFormat="1">
      <c r="B66" s="32"/>
      <c r="C66" s="32"/>
      <c r="D66" s="32"/>
      <c r="E66" s="32"/>
      <c r="F66" s="32"/>
      <c r="G66" s="32"/>
      <c r="H66" s="32"/>
      <c r="I66" s="32"/>
      <c r="J66" s="33"/>
      <c r="K66" s="32"/>
      <c r="L66" s="32"/>
      <c r="M66" s="32"/>
      <c r="N66" s="32"/>
      <c r="O66" s="32"/>
      <c r="P66" s="32"/>
      <c r="Q66" s="32"/>
      <c r="R66" s="32"/>
      <c r="S66" s="32"/>
      <c r="T66" s="32"/>
      <c r="U66" s="32"/>
      <c r="V66" s="32"/>
    </row>
    <row r="67" spans="2:28" s="36" customFormat="1" ht="11.25" customHeight="1">
      <c r="B67" s="32"/>
      <c r="C67" s="32"/>
      <c r="D67" s="32"/>
      <c r="E67" s="32"/>
      <c r="F67" s="32"/>
      <c r="G67" s="32"/>
      <c r="H67" s="32"/>
      <c r="I67" s="32"/>
      <c r="J67" s="33"/>
      <c r="K67" s="32"/>
      <c r="L67" s="32"/>
      <c r="M67" s="32"/>
      <c r="N67" s="32"/>
      <c r="O67" s="32"/>
      <c r="P67" s="32"/>
      <c r="Q67" s="32"/>
      <c r="R67" s="32"/>
      <c r="S67" s="32"/>
      <c r="T67" s="32"/>
      <c r="U67" s="32"/>
      <c r="V67" s="32"/>
    </row>
    <row r="68" spans="2:28" s="36" customFormat="1" ht="4.5" customHeight="1">
      <c r="B68" s="32"/>
      <c r="C68" s="32"/>
      <c r="D68" s="32"/>
      <c r="E68" s="32"/>
      <c r="F68" s="32"/>
      <c r="G68" s="32"/>
      <c r="H68" s="32"/>
      <c r="I68" s="32"/>
      <c r="J68" s="33"/>
      <c r="K68" s="32"/>
      <c r="L68" s="32"/>
      <c r="M68" s="32"/>
      <c r="N68" s="32"/>
      <c r="O68" s="32"/>
      <c r="P68" s="32"/>
      <c r="Q68" s="32"/>
      <c r="R68" s="32"/>
      <c r="S68" s="32"/>
      <c r="T68" s="32"/>
      <c r="U68" s="32"/>
      <c r="V68" s="32"/>
    </row>
    <row r="69" spans="2:28">
      <c r="Y69" s="36"/>
      <c r="Z69" s="36"/>
      <c r="AA69" s="36"/>
      <c r="AB69" s="36"/>
    </row>
    <row r="70" spans="2:28">
      <c r="M70" s="36"/>
      <c r="Y70" s="36"/>
      <c r="Z70" s="36"/>
      <c r="AB70" s="36"/>
    </row>
    <row r="71" spans="2:28">
      <c r="M71" s="36"/>
      <c r="Y71" s="36"/>
      <c r="Z71" s="36"/>
      <c r="AB71" s="36"/>
    </row>
    <row r="72" spans="2:28">
      <c r="L72" s="36"/>
      <c r="M72" s="36"/>
    </row>
    <row r="73" spans="2:28" ht="14.25">
      <c r="L73" s="36"/>
      <c r="M73" s="37"/>
      <c r="R73" s="45"/>
    </row>
    <row r="74" spans="2:28">
      <c r="M74" s="36"/>
    </row>
    <row r="75" spans="2:28">
      <c r="K75" s="251"/>
      <c r="M75" s="36"/>
    </row>
    <row r="76" spans="2:28">
      <c r="K76" s="251"/>
      <c r="M76" s="36"/>
    </row>
    <row r="77" spans="2:28">
      <c r="M77" s="36"/>
    </row>
  </sheetData>
  <mergeCells count="37">
    <mergeCell ref="A1:K1"/>
    <mergeCell ref="A2:K2"/>
    <mergeCell ref="D4:E4"/>
    <mergeCell ref="F4:H4"/>
    <mergeCell ref="K4:L4"/>
    <mergeCell ref="Y7:Y11"/>
    <mergeCell ref="B9:H9"/>
    <mergeCell ref="J9:K9"/>
    <mergeCell ref="M9:S9"/>
    <mergeCell ref="U9:V9"/>
    <mergeCell ref="J10:K10"/>
    <mergeCell ref="J11:K11"/>
    <mergeCell ref="B28:H28"/>
    <mergeCell ref="J28:K28"/>
    <mergeCell ref="M28:S28"/>
    <mergeCell ref="U28:V28"/>
    <mergeCell ref="O4:S4"/>
    <mergeCell ref="B7:V7"/>
    <mergeCell ref="M4:N4"/>
    <mergeCell ref="J12:K12"/>
    <mergeCell ref="B19:H19"/>
    <mergeCell ref="J19:K19"/>
    <mergeCell ref="M19:S19"/>
    <mergeCell ref="U19:V19"/>
    <mergeCell ref="B55:H55"/>
    <mergeCell ref="J55:K55"/>
    <mergeCell ref="M55:S55"/>
    <mergeCell ref="U55:V55"/>
    <mergeCell ref="Y35:Y39"/>
    <mergeCell ref="B37:H37"/>
    <mergeCell ref="J37:K37"/>
    <mergeCell ref="M37:S37"/>
    <mergeCell ref="U37:V37"/>
    <mergeCell ref="B46:H46"/>
    <mergeCell ref="J46:K46"/>
    <mergeCell ref="M46:S46"/>
    <mergeCell ref="U46:V46"/>
  </mergeCells>
  <conditionalFormatting sqref="M21:S26 M44:S44 M43 B48:D48 B49:H53 M39:S42 F48:H48 M49:S53 M48:O48 Q48:S48 B11:H17 B21:H26 B30:H35 B39:H44 B57:H62 M11:S17 M30:S33 M35:S35 M34:N34 P34:S34 R43:S43 P43 M57:S60 M62:S62 M61:N61 P61:S61">
    <cfRule type="expression" dxfId="15" priority="15" stopIfTrue="1">
      <formula>OR(WEEKDAY(B11,1)=1,WEEKDAY(B11,1)=7)</formula>
    </cfRule>
    <cfRule type="cellIs" dxfId="14" priority="16" stopIfTrue="1" operator="equal">
      <formula>""</formula>
    </cfRule>
  </conditionalFormatting>
  <conditionalFormatting sqref="E48">
    <cfRule type="expression" dxfId="13" priority="13" stopIfTrue="1">
      <formula>OR(WEEKDAY(E48,1)=1,WEEKDAY(E48,1)=7)</formula>
    </cfRule>
    <cfRule type="cellIs" dxfId="12" priority="14" stopIfTrue="1" operator="equal">
      <formula>""</formula>
    </cfRule>
  </conditionalFormatting>
  <conditionalFormatting sqref="N43">
    <cfRule type="expression" dxfId="11" priority="11" stopIfTrue="1">
      <formula>OR(WEEKDAY(N43,1)=1,WEEKDAY(N43,1)=7)</formula>
    </cfRule>
    <cfRule type="cellIs" dxfId="10" priority="12" stopIfTrue="1" operator="equal">
      <formula>""</formula>
    </cfRule>
  </conditionalFormatting>
  <conditionalFormatting sqref="P48">
    <cfRule type="expression" dxfId="9" priority="9" stopIfTrue="1">
      <formula>OR(WEEKDAY(P48,1)=1,WEEKDAY(P48,1)=7)</formula>
    </cfRule>
    <cfRule type="cellIs" dxfId="8" priority="10"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1" xr:uid="{9BEBA760-5C14-42A7-AE37-441B58B9B987}"/>
  </hyperlinks>
  <printOptions horizontalCentered="1"/>
  <pageMargins left="0.25" right="0.25" top="0.25" bottom="0.35" header="0.25" footer="0.2"/>
  <pageSetup scale="81" orientation="landscape" r:id="rId2"/>
  <headerFooter alignWithMargins="0">
    <oddFooter>&amp;L&amp;8&amp;K00-049Calendar Templates by Vertex42.com&amp;R&amp;8&amp;K00-049http://www.vertex42.com/calendars/</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ColWidth="8.85546875" defaultRowHeight="15"/>
  <cols>
    <col min="3" max="3" width="18" bestFit="1" customWidth="1"/>
    <col min="4" max="4" width="22.85546875" bestFit="1" customWidth="1"/>
    <col min="5" max="5" width="19" bestFit="1" customWidth="1"/>
    <col min="6" max="6" width="25.42578125" bestFit="1" customWidth="1"/>
  </cols>
  <sheetData>
    <row r="1" spans="1:7">
      <c r="A1" t="s">
        <v>119</v>
      </c>
      <c r="B1" t="s">
        <v>67</v>
      </c>
      <c r="C1" t="s">
        <v>136</v>
      </c>
      <c r="D1" t="s">
        <v>206</v>
      </c>
      <c r="E1" t="s">
        <v>209</v>
      </c>
      <c r="F1" t="s">
        <v>178</v>
      </c>
      <c r="G1" t="s">
        <v>67</v>
      </c>
    </row>
    <row r="2" spans="1:7">
      <c r="A2" t="s">
        <v>273</v>
      </c>
      <c r="B2" t="s">
        <v>46</v>
      </c>
      <c r="C2" t="s">
        <v>203</v>
      </c>
      <c r="D2" t="s">
        <v>158</v>
      </c>
      <c r="E2" t="s">
        <v>208</v>
      </c>
      <c r="G2" t="s">
        <v>46</v>
      </c>
    </row>
    <row r="3" spans="1:7">
      <c r="B3" t="s">
        <v>48</v>
      </c>
      <c r="G3" t="s">
        <v>48</v>
      </c>
    </row>
    <row r="4" spans="1:7">
      <c r="B4" t="s">
        <v>68</v>
      </c>
      <c r="G4" t="s">
        <v>68</v>
      </c>
    </row>
    <row r="5" spans="1:7">
      <c r="G5" t="s">
        <v>274</v>
      </c>
    </row>
    <row r="10" spans="1:7">
      <c r="A10" t="s">
        <v>165</v>
      </c>
      <c r="D10" t="s">
        <v>213</v>
      </c>
    </row>
    <row r="11" spans="1:7">
      <c r="A11" t="s">
        <v>167</v>
      </c>
      <c r="D11" t="s">
        <v>214</v>
      </c>
    </row>
    <row r="12" spans="1:7">
      <c r="D12" t="s">
        <v>215</v>
      </c>
    </row>
  </sheetData>
  <customSheetViews>
    <customSheetView guid="{08C97B7F-67EE-4463-AA3D-5024C5CFCC42}" state="hidden">
      <selection activeCell="F1" sqref="F1:F2"/>
      <pageMargins left="0" right="0" top="0" bottom="0" header="0" footer="0"/>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Contact Information</vt:lpstr>
      <vt:lpstr>Narrative</vt:lpstr>
      <vt:lpstr>Budget Detail &amp; Amendments</vt:lpstr>
      <vt:lpstr>Budget Roll-Up</vt:lpstr>
      <vt:lpstr>Project Roll-Up</vt:lpstr>
      <vt:lpstr>Program Assurances</vt:lpstr>
      <vt:lpstr>20-21 Calendar</vt:lpstr>
      <vt:lpstr>Do Not Edit</vt:lpstr>
      <vt:lpstr>Contracted</vt:lpstr>
      <vt:lpstr>ContractedServices</vt:lpstr>
      <vt:lpstr>Other</vt:lpstr>
      <vt:lpstr>'Budget Detail &amp; Amendments'!Personnel</vt:lpstr>
      <vt:lpstr>'20-21 Calendar'!Print_Area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'Budget Detail &amp; Amendments'!Yes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Treaster, Jacque</dc:creator>
  <cp:keywords/>
  <dc:description/>
  <cp:lastModifiedBy>Brooke, Katy</cp:lastModifiedBy>
  <cp:revision/>
  <dcterms:created xsi:type="dcterms:W3CDTF">2017-02-07T21:45:49Z</dcterms:created>
  <dcterms:modified xsi:type="dcterms:W3CDTF">2020-06-29T20:57:08Z</dcterms:modified>
  <cp:category/>
  <cp:contentStatus/>
</cp:coreProperties>
</file>