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stella.msu.montana.edu\BAP\00Budget_Admin_Planning\Tuition &amp; Fees Approval\23 Biennium\For Web\"/>
    </mc:Choice>
  </mc:AlternateContent>
  <xr:revisionPtr revIDLastSave="0" documentId="13_ncr:1_{AB5215A1-E1D7-4FB6-BAEF-0FD735FB13FC}" xr6:coauthVersionLast="45" xr6:coauthVersionMax="45" xr10:uidLastSave="{00000000-0000-0000-0000-000000000000}"/>
  <bookViews>
    <workbookView xWindow="28680" yWindow="-120" windowWidth="29040" windowHeight="15840" tabRatio="831" xr2:uid="{00000000-000D-0000-FFFF-FFFF00000000}"/>
  </bookViews>
  <sheets>
    <sheet name="TAB 1-Summary" sheetId="12" r:id="rId1"/>
    <sheet name="TAB 2-Mandatory" sheetId="8" r:id="rId2"/>
    <sheet name="TAB 2A-Mand Online" sheetId="16" r:id="rId3"/>
    <sheet name="TAB 3- Mandatory Des" sheetId="11" r:id="rId4"/>
    <sheet name="TAB 3A- New-Inc. Mandatory" sheetId="15" r:id="rId5"/>
    <sheet name="TAB 4-Non-Mandatory" sheetId="13" r:id="rId6"/>
    <sheet name="TAB 5-New-Incr. Non-Mandatory" sheetId="14" r:id="rId7"/>
    <sheet name="TAB 6-Cost of Attendance" sheetId="10" r:id="rId8"/>
  </sheets>
  <definedNames>
    <definedName name="_xlnm._FilterDatabase" localSheetId="5" hidden="1">'TAB 4-Non-Mandatory'!$A$5:$L$104</definedName>
    <definedName name="_xlnm.Print_Area" localSheetId="1">'TAB 2-Mandatory'!$A$1:$O$50</definedName>
    <definedName name="_xlnm.Print_Area" localSheetId="5">'TAB 4-Non-Mandatory'!$A$1:$L$130</definedName>
    <definedName name="_xlnm.Print_Titles" localSheetId="5">'TAB 4-Non-Mandatory'!$1:$6</definedName>
    <definedName name="_xlnm.Print_Titles" localSheetId="6">'TAB 5-New-Incr. Non-Mandatory'!$1:$6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6" l="1"/>
  <c r="L12" i="16"/>
  <c r="I11" i="12" l="1"/>
  <c r="I12" i="12" l="1"/>
  <c r="L23" i="16" l="1"/>
  <c r="N23" i="16" s="1"/>
  <c r="K38" i="16"/>
  <c r="L44" i="16"/>
  <c r="N44" i="16" s="1"/>
  <c r="K35" i="16"/>
  <c r="K47" i="16" s="1"/>
  <c r="K50" i="16" s="1"/>
  <c r="J35" i="16"/>
  <c r="J47" i="16" s="1"/>
  <c r="J50" i="16" s="1"/>
  <c r="E35" i="16"/>
  <c r="E47" i="16" s="1"/>
  <c r="E50" i="16" s="1"/>
  <c r="D35" i="16"/>
  <c r="D47" i="16" s="1"/>
  <c r="D50" i="16" s="1"/>
  <c r="B35" i="16"/>
  <c r="B47" i="16" s="1"/>
  <c r="B50" i="16" s="1"/>
  <c r="L32" i="16"/>
  <c r="N32" i="16" s="1"/>
  <c r="M26" i="16"/>
  <c r="M35" i="16" s="1"/>
  <c r="M47" i="16" s="1"/>
  <c r="M50" i="16" s="1"/>
  <c r="J26" i="16"/>
  <c r="J38" i="16" s="1"/>
  <c r="I26" i="16"/>
  <c r="I35" i="16" s="1"/>
  <c r="I47" i="16" s="1"/>
  <c r="H26" i="16"/>
  <c r="H35" i="16" s="1"/>
  <c r="H47" i="16" s="1"/>
  <c r="H50" i="16" s="1"/>
  <c r="G26" i="16"/>
  <c r="G38" i="16" s="1"/>
  <c r="F26" i="16"/>
  <c r="F35" i="16" s="1"/>
  <c r="E26" i="16"/>
  <c r="E38" i="16" s="1"/>
  <c r="D26" i="16"/>
  <c r="D38" i="16" s="1"/>
  <c r="C26" i="16"/>
  <c r="C38" i="16" s="1"/>
  <c r="B26" i="16"/>
  <c r="L22" i="16"/>
  <c r="N22" i="16" s="1"/>
  <c r="N21" i="16"/>
  <c r="L21" i="16"/>
  <c r="L20" i="16"/>
  <c r="N20" i="16" s="1"/>
  <c r="L19" i="16"/>
  <c r="N19" i="16" s="1"/>
  <c r="L18" i="16"/>
  <c r="N18" i="16" s="1"/>
  <c r="L17" i="16"/>
  <c r="N17" i="16" s="1"/>
  <c r="L16" i="16"/>
  <c r="N16" i="16" s="1"/>
  <c r="L15" i="16"/>
  <c r="N15" i="16" s="1"/>
  <c r="L14" i="16"/>
  <c r="N14" i="16" s="1"/>
  <c r="L13" i="16"/>
  <c r="N13" i="16" s="1"/>
  <c r="L26" i="16" l="1"/>
  <c r="L38" i="16" s="1"/>
  <c r="C35" i="16"/>
  <c r="B38" i="16"/>
  <c r="H38" i="16"/>
  <c r="M38" i="16"/>
  <c r="N12" i="16"/>
  <c r="G35" i="16"/>
  <c r="G47" i="16" s="1"/>
  <c r="G50" i="16" s="1"/>
  <c r="C47" i="16"/>
  <c r="N26" i="16" l="1"/>
  <c r="N38" i="16" s="1"/>
  <c r="L35" i="16"/>
  <c r="N35" i="16" s="1"/>
  <c r="C50" i="16"/>
  <c r="L47" i="16"/>
  <c r="L50" i="16" l="1"/>
  <c r="N47" i="16"/>
  <c r="N50" i="16" s="1"/>
  <c r="G33" i="14"/>
  <c r="I70" i="13" l="1"/>
  <c r="G70" i="13"/>
  <c r="I108" i="13"/>
  <c r="I105" i="13"/>
  <c r="I100" i="13"/>
  <c r="I63" i="13"/>
  <c r="I43" i="13"/>
  <c r="E27" i="10"/>
  <c r="E31" i="10" s="1"/>
  <c r="E33" i="10" s="1"/>
  <c r="C27" i="10"/>
  <c r="B27" i="10"/>
  <c r="C37" i="10"/>
  <c r="C38" i="10"/>
  <c r="C39" i="10"/>
  <c r="E39" i="10"/>
  <c r="E36" i="10" s="1"/>
  <c r="E41" i="10" s="1"/>
  <c r="E30" i="10"/>
  <c r="C30" i="10"/>
  <c r="B30" i="10"/>
  <c r="E29" i="10"/>
  <c r="C29" i="10"/>
  <c r="B29" i="10"/>
  <c r="E26" i="10"/>
  <c r="B26" i="10"/>
  <c r="B31" i="10" s="1"/>
  <c r="B33" i="10" s="1"/>
  <c r="C26" i="10"/>
  <c r="C31" i="10" s="1"/>
  <c r="C33" i="10" s="1"/>
  <c r="C25" i="10"/>
  <c r="C28" i="10"/>
  <c r="E28" i="10"/>
  <c r="B28" i="10"/>
  <c r="E25" i="10"/>
  <c r="B25" i="10"/>
  <c r="G21" i="14"/>
  <c r="G25" i="14"/>
  <c r="I25" i="14"/>
  <c r="I30" i="14"/>
  <c r="I28" i="14"/>
  <c r="G28" i="14"/>
  <c r="I21" i="14"/>
  <c r="I19" i="14"/>
  <c r="G19" i="14"/>
  <c r="I17" i="14"/>
  <c r="G17" i="14"/>
  <c r="I53" i="14"/>
  <c r="G53" i="14"/>
  <c r="I52" i="14"/>
  <c r="G52" i="14"/>
  <c r="I50" i="14"/>
  <c r="I44" i="14"/>
  <c r="G43" i="14"/>
  <c r="G42" i="14"/>
  <c r="G41" i="14"/>
  <c r="G40" i="14"/>
  <c r="I49" i="14"/>
  <c r="G49" i="14"/>
  <c r="I48" i="14"/>
  <c r="G48" i="14"/>
  <c r="I47" i="14"/>
  <c r="G47" i="14"/>
  <c r="I46" i="14"/>
  <c r="G46" i="14"/>
  <c r="I39" i="14"/>
  <c r="G39" i="14"/>
  <c r="I38" i="14"/>
  <c r="G38" i="14"/>
  <c r="I37" i="14"/>
  <c r="G37" i="14"/>
  <c r="I36" i="14"/>
  <c r="G36" i="14"/>
  <c r="I35" i="14"/>
  <c r="G35" i="14"/>
  <c r="I10" i="14"/>
  <c r="G10" i="14"/>
  <c r="I56" i="14"/>
  <c r="G121" i="13"/>
  <c r="G107" i="13"/>
  <c r="G109" i="13"/>
  <c r="G110" i="13"/>
  <c r="G111" i="13"/>
  <c r="G96" i="13"/>
  <c r="G97" i="13"/>
  <c r="G98" i="13"/>
  <c r="G99" i="13"/>
  <c r="G106" i="13"/>
  <c r="G51" i="13"/>
  <c r="G52" i="13"/>
  <c r="G53" i="13"/>
  <c r="M11" i="8"/>
  <c r="O11" i="8" s="1"/>
  <c r="M12" i="8"/>
  <c r="O12" i="8" s="1"/>
  <c r="M13" i="8"/>
  <c r="O13" i="8" s="1"/>
  <c r="M14" i="8"/>
  <c r="O14" i="8" s="1"/>
  <c r="M15" i="8"/>
  <c r="O15" i="8" s="1"/>
  <c r="M16" i="8"/>
  <c r="O16" i="8" s="1"/>
  <c r="M17" i="8"/>
  <c r="O17" i="8" s="1"/>
  <c r="M18" i="8"/>
  <c r="O18" i="8" s="1"/>
  <c r="M19" i="8"/>
  <c r="O19" i="8" s="1"/>
  <c r="M20" i="8"/>
  <c r="O20" i="8" s="1"/>
  <c r="M21" i="8"/>
  <c r="O21" i="8" s="1"/>
  <c r="M10" i="8"/>
  <c r="O10" i="8" s="1"/>
  <c r="G15" i="11"/>
  <c r="I53" i="13"/>
  <c r="I52" i="13"/>
  <c r="I51" i="13"/>
  <c r="G37" i="13"/>
  <c r="G38" i="13"/>
  <c r="G39" i="13"/>
  <c r="I37" i="13"/>
  <c r="I38" i="13"/>
  <c r="I39" i="13"/>
  <c r="I48" i="13"/>
  <c r="I40" i="13"/>
  <c r="G31" i="13"/>
  <c r="I31" i="13"/>
  <c r="C36" i="10"/>
  <c r="C41" i="10" s="1"/>
  <c r="B36" i="10"/>
  <c r="B41" i="10"/>
  <c r="B14" i="10" s="1"/>
  <c r="G128" i="13"/>
  <c r="G127" i="13"/>
  <c r="G126" i="13"/>
  <c r="G125" i="13"/>
  <c r="G124" i="13"/>
  <c r="G123" i="13"/>
  <c r="G122" i="13"/>
  <c r="G120" i="13"/>
  <c r="G119" i="13"/>
  <c r="G118" i="13"/>
  <c r="G117" i="13"/>
  <c r="G116" i="13"/>
  <c r="G115" i="13"/>
  <c r="G114" i="13"/>
  <c r="G113" i="13"/>
  <c r="G112" i="13"/>
  <c r="G89" i="13"/>
  <c r="G50" i="13"/>
  <c r="G49" i="13"/>
  <c r="L24" i="8"/>
  <c r="I23" i="14"/>
  <c r="G23" i="14"/>
  <c r="I54" i="14"/>
  <c r="G54" i="14"/>
  <c r="H33" i="12"/>
  <c r="D33" i="12"/>
  <c r="E9" i="12"/>
  <c r="E11" i="12"/>
  <c r="E31" i="12" s="1"/>
  <c r="G7" i="11"/>
  <c r="G8" i="11"/>
  <c r="G10" i="11"/>
  <c r="G11" i="11"/>
  <c r="G13" i="11"/>
  <c r="E8" i="11"/>
  <c r="E10" i="11"/>
  <c r="E11" i="11"/>
  <c r="E13" i="11"/>
  <c r="E7" i="11"/>
  <c r="I23" i="12"/>
  <c r="I19" i="12"/>
  <c r="I9" i="12"/>
  <c r="E23" i="12"/>
  <c r="E19" i="12"/>
  <c r="E21" i="12"/>
  <c r="D29" i="12"/>
  <c r="F29" i="12" s="1"/>
  <c r="E22" i="12"/>
  <c r="I113" i="13"/>
  <c r="I114" i="13"/>
  <c r="I115" i="13"/>
  <c r="I116" i="13"/>
  <c r="I117" i="13"/>
  <c r="I120" i="13"/>
  <c r="I118" i="13"/>
  <c r="I119" i="13"/>
  <c r="I122" i="13"/>
  <c r="I123" i="13"/>
  <c r="I125" i="13"/>
  <c r="I127" i="13"/>
  <c r="I126" i="13"/>
  <c r="I128" i="13"/>
  <c r="I124" i="13"/>
  <c r="I112" i="13"/>
  <c r="I50" i="13"/>
  <c r="I89" i="13"/>
  <c r="G83" i="13"/>
  <c r="G88" i="13"/>
  <c r="G65" i="13"/>
  <c r="I83" i="13"/>
  <c r="I88" i="13"/>
  <c r="I106" i="13"/>
  <c r="C14" i="10"/>
  <c r="G95" i="13"/>
  <c r="G92" i="13"/>
  <c r="G91" i="13"/>
  <c r="G59" i="13"/>
  <c r="B31" i="12"/>
  <c r="B29" i="12"/>
  <c r="I46" i="13"/>
  <c r="I45" i="13"/>
  <c r="I44" i="13"/>
  <c r="G46" i="13"/>
  <c r="G45" i="13"/>
  <c r="G44" i="13"/>
  <c r="G42" i="13"/>
  <c r="G41" i="13"/>
  <c r="D21" i="12"/>
  <c r="H21" i="12"/>
  <c r="I21" i="12" s="1"/>
  <c r="J24" i="8"/>
  <c r="J33" i="8" s="1"/>
  <c r="J45" i="8" s="1"/>
  <c r="J48" i="8" s="1"/>
  <c r="J36" i="8"/>
  <c r="E14" i="11"/>
  <c r="F45" i="8"/>
  <c r="F42" i="8" s="1"/>
  <c r="M42" i="8" s="1"/>
  <c r="O42" i="8" s="1"/>
  <c r="I42" i="13"/>
  <c r="I41" i="13"/>
  <c r="G14" i="11"/>
  <c r="I58" i="13"/>
  <c r="G33" i="13"/>
  <c r="I68" i="13"/>
  <c r="I95" i="13"/>
  <c r="I92" i="13"/>
  <c r="I91" i="13"/>
  <c r="I67" i="13"/>
  <c r="I66" i="13"/>
  <c r="I86" i="13"/>
  <c r="I87" i="13"/>
  <c r="I84" i="13"/>
  <c r="I85" i="13"/>
  <c r="I94" i="13"/>
  <c r="I93" i="13"/>
  <c r="I104" i="13"/>
  <c r="I103" i="13"/>
  <c r="I102" i="13"/>
  <c r="I101" i="13"/>
  <c r="I81" i="13"/>
  <c r="I80" i="13"/>
  <c r="I79" i="13"/>
  <c r="I78" i="13"/>
  <c r="I77" i="13"/>
  <c r="I76" i="13"/>
  <c r="I75" i="13"/>
  <c r="I73" i="13"/>
  <c r="I72" i="13"/>
  <c r="I74" i="13"/>
  <c r="I71" i="13"/>
  <c r="I69" i="13"/>
  <c r="I90" i="13"/>
  <c r="I82" i="13"/>
  <c r="I62" i="13"/>
  <c r="I61" i="13"/>
  <c r="I60" i="13"/>
  <c r="I57" i="13"/>
  <c r="I56" i="13"/>
  <c r="I36" i="13"/>
  <c r="G67" i="13"/>
  <c r="G66" i="13"/>
  <c r="G86" i="13"/>
  <c r="G87" i="13"/>
  <c r="G84" i="13"/>
  <c r="G85" i="13"/>
  <c r="G94" i="13"/>
  <c r="G93" i="13"/>
  <c r="G104" i="13"/>
  <c r="G103" i="13"/>
  <c r="G102" i="13"/>
  <c r="G101" i="13"/>
  <c r="G81" i="13"/>
  <c r="G80" i="13"/>
  <c r="G79" i="13"/>
  <c r="G78" i="13"/>
  <c r="G77" i="13"/>
  <c r="G76" i="13"/>
  <c r="G75" i="13"/>
  <c r="G73" i="13"/>
  <c r="G72" i="13"/>
  <c r="G74" i="13"/>
  <c r="G71" i="13"/>
  <c r="G68" i="13"/>
  <c r="G69" i="13"/>
  <c r="G90" i="13"/>
  <c r="G82" i="13"/>
  <c r="G62" i="13"/>
  <c r="G61" i="13"/>
  <c r="G60" i="13"/>
  <c r="G58" i="13"/>
  <c r="G57" i="13"/>
  <c r="G56" i="13"/>
  <c r="G36" i="13"/>
  <c r="G35" i="13"/>
  <c r="I13" i="12"/>
  <c r="E13" i="12"/>
  <c r="E33" i="12" s="1"/>
  <c r="I35" i="13"/>
  <c r="I34" i="13"/>
  <c r="G34" i="13"/>
  <c r="I26" i="13"/>
  <c r="G26" i="13"/>
  <c r="G21" i="13"/>
  <c r="G20" i="13"/>
  <c r="I16" i="13"/>
  <c r="G16" i="13"/>
  <c r="I15" i="13"/>
  <c r="G15" i="13"/>
  <c r="I14" i="13"/>
  <c r="G14" i="13"/>
  <c r="I13" i="13"/>
  <c r="G13" i="13"/>
  <c r="I11" i="13"/>
  <c r="G11" i="13"/>
  <c r="I9" i="13"/>
  <c r="G9" i="13"/>
  <c r="I8" i="13"/>
  <c r="G8" i="13"/>
  <c r="B24" i="8"/>
  <c r="B33" i="8" s="1"/>
  <c r="N24" i="8"/>
  <c r="C24" i="8"/>
  <c r="C33" i="8"/>
  <c r="C45" i="8" s="1"/>
  <c r="C48" i="8" s="1"/>
  <c r="F9" i="12"/>
  <c r="E24" i="8"/>
  <c r="E36" i="8" s="1"/>
  <c r="E33" i="8"/>
  <c r="E45" i="8" s="1"/>
  <c r="E48" i="8" s="1"/>
  <c r="E9" i="11"/>
  <c r="G24" i="8"/>
  <c r="G33" i="8" s="1"/>
  <c r="G48" i="8" s="1"/>
  <c r="H24" i="8"/>
  <c r="H33" i="8" s="1"/>
  <c r="H45" i="8" s="1"/>
  <c r="H48" i="8" s="1"/>
  <c r="I24" i="8"/>
  <c r="K24" i="8"/>
  <c r="K33" i="8" s="1"/>
  <c r="K45" i="8" s="1"/>
  <c r="K48" i="8" s="1"/>
  <c r="E12" i="11"/>
  <c r="J9" i="12"/>
  <c r="F11" i="12"/>
  <c r="G12" i="11"/>
  <c r="J11" i="12"/>
  <c r="D31" i="12"/>
  <c r="I36" i="8"/>
  <c r="I33" i="8"/>
  <c r="I45" i="8" s="1"/>
  <c r="I48" i="8" s="1"/>
  <c r="C36" i="8"/>
  <c r="K36" i="8"/>
  <c r="J13" i="12"/>
  <c r="F13" i="12"/>
  <c r="G9" i="11"/>
  <c r="E12" i="12"/>
  <c r="F12" i="12"/>
  <c r="J12" i="12"/>
  <c r="D24" i="8"/>
  <c r="D36" i="8" s="1"/>
  <c r="F21" i="12"/>
  <c r="B33" i="12"/>
  <c r="B32" i="12"/>
  <c r="F30" i="8"/>
  <c r="M30" i="8" s="1"/>
  <c r="F19" i="12"/>
  <c r="D22" i="12"/>
  <c r="F23" i="12"/>
  <c r="J19" i="12"/>
  <c r="H22" i="12"/>
  <c r="H32" i="12" s="1"/>
  <c r="I22" i="12"/>
  <c r="I32" i="12"/>
  <c r="H29" i="12"/>
  <c r="J29" i="12" s="1"/>
  <c r="J23" i="12"/>
  <c r="J22" i="12" l="1"/>
  <c r="H31" i="12"/>
  <c r="J31" i="12" s="1"/>
  <c r="J21" i="12"/>
  <c r="F31" i="12"/>
  <c r="I29" i="12"/>
  <c r="E29" i="12"/>
  <c r="D32" i="12"/>
  <c r="F32" i="12" s="1"/>
  <c r="F22" i="12"/>
  <c r="F14" i="10"/>
  <c r="E14" i="10"/>
  <c r="F15" i="10"/>
  <c r="E15" i="10"/>
  <c r="I14" i="10"/>
  <c r="H14" i="10"/>
  <c r="B15" i="10"/>
  <c r="B17" i="10" s="1"/>
  <c r="C15" i="10"/>
  <c r="I15" i="10"/>
  <c r="H15" i="10"/>
  <c r="C17" i="10"/>
  <c r="L33" i="8"/>
  <c r="L45" i="8" s="1"/>
  <c r="L48" i="8" s="1"/>
  <c r="L36" i="8"/>
  <c r="B36" i="8"/>
  <c r="F33" i="12"/>
  <c r="E32" i="12"/>
  <c r="N33" i="8"/>
  <c r="N45" i="8" s="1"/>
  <c r="N48" i="8" s="1"/>
  <c r="N36" i="8"/>
  <c r="I33" i="12"/>
  <c r="I31" i="12"/>
  <c r="J33" i="12"/>
  <c r="O30" i="8"/>
  <c r="B45" i="8"/>
  <c r="G36" i="8"/>
  <c r="M24" i="8"/>
  <c r="O24" i="8" s="1"/>
  <c r="H36" i="8"/>
  <c r="D33" i="8"/>
  <c r="D45" i="8" s="1"/>
  <c r="D48" i="8" s="1"/>
  <c r="J32" i="12" l="1"/>
  <c r="E17" i="10"/>
  <c r="H17" i="10"/>
  <c r="F17" i="10"/>
  <c r="I17" i="10"/>
  <c r="M33" i="8"/>
  <c r="O33" i="8" s="1"/>
  <c r="B48" i="8"/>
  <c r="M45" i="8"/>
  <c r="M36" i="8"/>
  <c r="O36" i="8"/>
  <c r="F20" i="10" l="1"/>
  <c r="F19" i="10"/>
  <c r="I19" i="10"/>
  <c r="I20" i="10"/>
  <c r="H19" i="10"/>
  <c r="H20" i="10"/>
  <c r="E19" i="10"/>
  <c r="E20" i="10"/>
  <c r="O45" i="8"/>
  <c r="M48" i="8"/>
  <c r="O48" i="8" l="1"/>
</calcChain>
</file>

<file path=xl/sharedStrings.xml><?xml version="1.0" encoding="utf-8"?>
<sst xmlns="http://schemas.openxmlformats.org/spreadsheetml/2006/main" count="989" uniqueCount="464">
  <si>
    <t>DESCRIPTION</t>
  </si>
  <si>
    <t>BOR AUTHORIZATION</t>
  </si>
  <si>
    <t>FUND</t>
  </si>
  <si>
    <t>Current Unrestricted Fees</t>
  </si>
  <si>
    <t>80-001-R0793</t>
  </si>
  <si>
    <t>Deferred Payment Late Fee</t>
  </si>
  <si>
    <t>83-001-R0594</t>
  </si>
  <si>
    <t>98-001-R0398</t>
  </si>
  <si>
    <t>119-115-R0503</t>
  </si>
  <si>
    <t>123-101-R0504</t>
  </si>
  <si>
    <t>Library Fines</t>
  </si>
  <si>
    <t>Transcript Fee</t>
  </si>
  <si>
    <t>Designated Fees</t>
  </si>
  <si>
    <t>% CHANGE</t>
  </si>
  <si>
    <t>Network</t>
  </si>
  <si>
    <t>Nonres.</t>
  </si>
  <si>
    <t>Course</t>
  </si>
  <si>
    <t>Registration</t>
  </si>
  <si>
    <t>Tuition</t>
  </si>
  <si>
    <t>Building</t>
  </si>
  <si>
    <t>Computer</t>
  </si>
  <si>
    <t>Equipment</t>
  </si>
  <si>
    <t>Services</t>
  </si>
  <si>
    <t>Resident</t>
  </si>
  <si>
    <t>Credit</t>
  </si>
  <si>
    <t>Fee</t>
  </si>
  <si>
    <t>Total</t>
  </si>
  <si>
    <t>FTE  Rate</t>
  </si>
  <si>
    <t>Proposed</t>
  </si>
  <si>
    <t>Increase</t>
  </si>
  <si>
    <t>Percent</t>
  </si>
  <si>
    <t>Additional</t>
  </si>
  <si>
    <t>JUSTIFICATION</t>
  </si>
  <si>
    <t>PROPOSED RATES</t>
  </si>
  <si>
    <t>Undergraduate Mandatory Fees -- Rates per Semester</t>
  </si>
  <si>
    <t>Non-Mandatory Fees -- Rates per Semester</t>
  </si>
  <si>
    <t>Nonresident</t>
  </si>
  <si>
    <t>Annual Tuition</t>
  </si>
  <si>
    <t>Annual Mandatory Fees</t>
  </si>
  <si>
    <t>Average annual room and board</t>
  </si>
  <si>
    <t>Average cost of course fees</t>
  </si>
  <si>
    <t>Total Average Cost of Attendance</t>
  </si>
  <si>
    <t>For An Undergraduate Full Time Student (15 credits per semester)</t>
  </si>
  <si>
    <t>Average annual cost for books/supplies</t>
  </si>
  <si>
    <t>Building Fee</t>
  </si>
  <si>
    <t>Computer Fee</t>
  </si>
  <si>
    <t>Equipment Fee</t>
  </si>
  <si>
    <t>Network Services Fee</t>
  </si>
  <si>
    <t>% Increase</t>
  </si>
  <si>
    <t>Resident UG</t>
  </si>
  <si>
    <t>Resident Grad</t>
  </si>
  <si>
    <t>WUE</t>
  </si>
  <si>
    <t>Nonresident UG</t>
  </si>
  <si>
    <t>Category</t>
  </si>
  <si>
    <t>Tuition Rates per Semester for a Full Time Student</t>
  </si>
  <si>
    <t>Mandatory Fees per Semester for a Full Time Student</t>
  </si>
  <si>
    <t>NAME OF FEE</t>
  </si>
  <si>
    <t>THE MONTANA UNIVERSITY SYSTEM</t>
  </si>
  <si>
    <t xml:space="preserve">Unit Name: </t>
  </si>
  <si>
    <t>Application Fee</t>
  </si>
  <si>
    <t>Course Audit Fee</t>
  </si>
  <si>
    <t>58-7012-R0388</t>
  </si>
  <si>
    <t>Fee charged to all students electing to take a course for no credit.</t>
  </si>
  <si>
    <t>Late Registration Fee</t>
  </si>
  <si>
    <t>71-7001-R0691</t>
  </si>
  <si>
    <t>Returned Check Fee</t>
  </si>
  <si>
    <t>Late charge assessed against each late application and installment.</t>
  </si>
  <si>
    <t>324XXX</t>
  </si>
  <si>
    <t>Challenge Test Fee</t>
  </si>
  <si>
    <t>Optional student health insurance premiums.</t>
  </si>
  <si>
    <t>Varies</t>
  </si>
  <si>
    <t>Fees assessed for late return or loss of library materials.</t>
  </si>
  <si>
    <t>Program Fees</t>
  </si>
  <si>
    <t>Dental Assisting</t>
  </si>
  <si>
    <t>Practical Nursing</t>
  </si>
  <si>
    <t>A nonrefundable fee charged to all registering students</t>
  </si>
  <si>
    <t>Per Credit</t>
  </si>
  <si>
    <t>Deferred Payment Service Charge</t>
  </si>
  <si>
    <t>03-004-R0591</t>
  </si>
  <si>
    <t>Tuition &amp; Fees for Grant Sponsored Programs</t>
  </si>
  <si>
    <t>58-7016-R0388</t>
  </si>
  <si>
    <t>119-115R0503</t>
  </si>
  <si>
    <t>71-7001-R0901</t>
  </si>
  <si>
    <t>Restricted Fees</t>
  </si>
  <si>
    <t>Materials Fees</t>
  </si>
  <si>
    <t>First Aid &amp; CPR</t>
  </si>
  <si>
    <t>Dental Hygiene</t>
  </si>
  <si>
    <t>Fee assessed all students for the building use and access</t>
  </si>
  <si>
    <t>Library Fee</t>
  </si>
  <si>
    <t>Student Government</t>
  </si>
  <si>
    <t xml:space="preserve">Purchase, maintenance, or lease of information technology or telecommunication equipment </t>
  </si>
  <si>
    <t>For library acquisitions, books, manuscripts, monographs, and other collections or library needs</t>
  </si>
  <si>
    <t>65-7001-R0989</t>
  </si>
  <si>
    <t>Library</t>
  </si>
  <si>
    <t xml:space="preserve">Student </t>
  </si>
  <si>
    <t>Government</t>
  </si>
  <si>
    <t>Admissions Fee</t>
  </si>
  <si>
    <t>127-101-R0505</t>
  </si>
  <si>
    <t>Utility</t>
  </si>
  <si>
    <t>Charge  *</t>
  </si>
  <si>
    <t>Distance Ed Non-Res *</t>
  </si>
  <si>
    <t>The used to replace computers, software, maintenance or related items which benefit the instructional experience.  Includes a flat fee for student email accounts</t>
  </si>
  <si>
    <t>Fee charged to all students registering after published deadlines.</t>
  </si>
  <si>
    <t>Fee assessed for any returned checks.</t>
  </si>
  <si>
    <t>E-Payment Fee</t>
  </si>
  <si>
    <t>Career Assessment Fee</t>
  </si>
  <si>
    <t>Up to $25.00</t>
  </si>
  <si>
    <t>Liability Insurance Fee</t>
  </si>
  <si>
    <t>New Student Orientation Fee</t>
  </si>
  <si>
    <t>Web Development Certification Exam Fee</t>
  </si>
  <si>
    <t>Physical Therapy Assistant</t>
  </si>
  <si>
    <t>Surgical Technology Lab I</t>
  </si>
  <si>
    <t>Surgical Technology Lab II</t>
  </si>
  <si>
    <t>Art Fundamentals</t>
  </si>
  <si>
    <t>Up to $500.00</t>
  </si>
  <si>
    <t>EMT Third Rider Fee</t>
  </si>
  <si>
    <t>Diploma/Certificate Replacement Fee</t>
  </si>
  <si>
    <t>Student I.D. Replacement Fee</t>
  </si>
  <si>
    <t>Respiratory Care</t>
  </si>
  <si>
    <t>Annual Percent Increase</t>
  </si>
  <si>
    <t>Annual Dollar Increase</t>
  </si>
  <si>
    <t>ID Card Fee</t>
  </si>
  <si>
    <t>135-107-R0507</t>
  </si>
  <si>
    <t>Surgical Technology AST Membership &amp; National Exam Fee</t>
  </si>
  <si>
    <t xml:space="preserve">Fee assessed to pay for membership in AST (Association of Surgical Technologists), which includes - AST Student Membership for 1 year, a Certifying Exam Study Guide, and NBSTSA Prepaid Exam Application.
</t>
  </si>
  <si>
    <t>Laboratory practice on students in lab to ensure safe practice and competence 
with equipment and procedures prior to clinical internships and exposure to patients.  Students must have hands-on experience with dental hygiene materials and procedures and that their uses are appropriate and safe.</t>
  </si>
  <si>
    <t>Students taking this course will apply knowledge learned in lecture to experiments performed in the laboratory.  The experiments performed require the purchase of consumables each semester.</t>
  </si>
  <si>
    <t>The supplies are necessary to practice the skills that are mandated by ARC-ST, the Accreditation Review Committee for Surgical Technology, that oversees accreditation of surgical technology programs for CAAHEP, Commission on Accreditation of Allied Health Educational Programs.  The lab allows students to apply the concepts learned in surgical technology didactic courses and practice surgical technology skills in a mock operating room setting.</t>
  </si>
  <si>
    <t>Paramedic II Skills Lab is continuation of Skills Lab I. Expanded practices, advanced techniques.  Increasing need for lab expendables.</t>
  </si>
  <si>
    <t>Course is advanced techniques for Intermediate level, based on new state guidelines for EMS training.</t>
  </si>
  <si>
    <t>EMT students must have a minimum amount of ambulance time for their board certifications.  Students ride with local  ambulance companies to gain this experience and these companies access a fee to each student for this time.  The cost is dependent on the number of hours required for each certification.</t>
  </si>
  <si>
    <t xml:space="preserve">This fee will give students the information required to transfer between institutions. </t>
  </si>
  <si>
    <t>Fee charged for additional transcripts after a student receives first copy free.</t>
  </si>
  <si>
    <t>Fee to make a certified copies of all of the relevant documents in students admissions file, and send it to the student's new school.</t>
  </si>
  <si>
    <t>Convenience fee for payments against a University Student Account via an alternate method (e.g. internet connection).</t>
  </si>
  <si>
    <t>Tuition and fees assessed to students enrolled in grant-funded educational programs.</t>
  </si>
  <si>
    <t>Fee charged to administer various interest inventory tests to outside groups.</t>
  </si>
  <si>
    <t>Fee charged to graduates for replacement of and name changes to diplomas and certificates.</t>
  </si>
  <si>
    <t>Fee charged to EMT students by ambulance companies for being a third rider.</t>
  </si>
  <si>
    <t>Fee collected from students enrolled in health-related programs. Proceeds are used to purchase required personal liability insurance for students participating in clinical experiences.</t>
  </si>
  <si>
    <t>To defray costs of materials and technical support for the ID machine and related equipment.</t>
  </si>
  <si>
    <t>Fee assessed to pay for testing materials for required end-of-semester certification.</t>
  </si>
  <si>
    <t>Costs of program specific consumables including, but not limited to personal protection wear, consumables for compresses, and x-ray.</t>
  </si>
  <si>
    <t xml:space="preserve">Costs of program specific consumables including, but not limited to protective barriers for client treatment purposes; local anesthetic, needles, and recapping sheaths; sterilization supplies including distilled water for sterilizer operation; disposable materials needed to facilitate client treatment during clinical sessions. </t>
  </si>
  <si>
    <t>Costs of program specific consumables including, but not limited to personal protection wear, sx solutions, humidifiers, nebulizers,
medical gases.</t>
  </si>
  <si>
    <t>Laboratory practice on students in lab to ensure safe practice and competence with equipment prior to clinical internships and exposure to patients. Students must have hands-on experience with respiratory care materials and procedures and that their uses are appropriate and safe.</t>
  </si>
  <si>
    <t>Costs of program specific consumables including, but not limited to personal protection wear, gloves, tape, modality supplies, update and replace small utensils.</t>
  </si>
  <si>
    <t>Costs of course specific consumables including, but not limited to consumable lab supplies &amp; cost of CPR card fee.</t>
  </si>
  <si>
    <t>Costs of course specific consumables including, but not limited to ink, brushes, charcoal, oil pastels, pencils.</t>
  </si>
  <si>
    <t>Costs of course specific consumables including, but not limited to ink, mediums, modeling paste, paint, molding plaster.</t>
  </si>
  <si>
    <t>Costs of course specific consumables including, but not limited to gloves, petri dishes, cultures, chemicals, preserved specimens, microscope calibration</t>
  </si>
  <si>
    <t>Costs of course specific consumables including, but not limited to gloves, other protective wear, EKG pads, needles, fake blood, dressings and bandages, intubation equipment.</t>
  </si>
  <si>
    <t>Costs of course specific consumables including, but not limited to personal protection wear, sponges, syringes, blades, tape.</t>
  </si>
  <si>
    <t>Costs of course specific consumables including, but not limited to crucibles, dropping bottles, cylinders, spatulas, stirring bars, test papers, chemicals.</t>
  </si>
  <si>
    <t>Costs of course specific consumables including, but not limited to gloves, petri dishes, cultures, chemicals, preserved specimens, microscope calibration.</t>
  </si>
  <si>
    <t>Costs of course specific consumables including, but not limited to ADAM, gloves, scalpel blades, slides, preserved specimens, microscope calibration.</t>
  </si>
  <si>
    <t>Costs of course specific consumables including, but not limited to gloves, scalpel blades, slides, cultures, chemicals, preserved specimens, microscope calibration.</t>
  </si>
  <si>
    <t>A self-assessed fee to provide students representation to campus and other MUS and Board of Regent meetings, and including, but not limited to the support the operation of the Student Government and its committees.</t>
  </si>
  <si>
    <t>143-102-R0509</t>
  </si>
  <si>
    <t>Graduation Fee</t>
  </si>
  <si>
    <t xml:space="preserve">Distance Ed Non-Res </t>
  </si>
  <si>
    <t>Distance Ed Non-Res</t>
  </si>
  <si>
    <t>Introduction to General Chemistry w/Lab</t>
  </si>
  <si>
    <t>CHMY</t>
  </si>
  <si>
    <t>Introduction to Organic and Biochemistry w/Lab</t>
  </si>
  <si>
    <t>College Chemistry I w/Lab</t>
  </si>
  <si>
    <t>College Chemistry II w/Lab</t>
  </si>
  <si>
    <t>146-2855-R0310</t>
  </si>
  <si>
    <t xml:space="preserve">Students taking this course will apply knowledge learned in lecture to lab coursework. The lab work requires the purchase of consumables each semester for each student. </t>
  </si>
  <si>
    <t xml:space="preserve">By purchasing consumables in quantity the college can pass the saving onto the students.  As well as provide students with the same learning experience. The project will become the students property upon completion of class.  </t>
  </si>
  <si>
    <t xml:space="preserve">By purchasing consumables in quantity the college can pass the saving onto the students.  As well as provide students with the same learning experience.  The project will become the students property upon completion of class.  </t>
  </si>
  <si>
    <t>Laboratory practice on students in lab to ensure safe practice and competence with equipment and procedures prior to clinical internships and exposure to patients.  Students must have hands-on experience with physical therapy materials and procedures and that their uses are appropriate and safe.</t>
  </si>
  <si>
    <t>ITS</t>
  </si>
  <si>
    <t>CCNP:  Routing</t>
  </si>
  <si>
    <t>Fundamentals of Voice &amp; Data Cabling</t>
  </si>
  <si>
    <t>CCNA:  Security</t>
  </si>
  <si>
    <t>CCNP:  Switching</t>
  </si>
  <si>
    <t>Administrative charge for deferment of student fees by business office each semester.  Fees are paid: 1/3 upon enrollment, 1/3 in 30 days, and 1/3 (final) in 60 days after the date of enrollment.</t>
  </si>
  <si>
    <t>AHMA</t>
  </si>
  <si>
    <t>NREMT Examination Fee</t>
  </si>
  <si>
    <t>EMS-Paramedic I/II Skills Lab</t>
  </si>
  <si>
    <t>Physical Therapy CPI Electronic Access Fee</t>
  </si>
  <si>
    <t>Respiratory Care NBRC Exam Fee</t>
  </si>
  <si>
    <t>AHST</t>
  </si>
  <si>
    <t xml:space="preserve">Students must practice IV insertion on human arm to ensure competence prior to clinical internship. Students must demonstrate five perfect IV starts to pass class. Many unsuccessful sticks usually occur prior to correct technique. It is critical that students are competent prior to patient exposure due to safety issues.  </t>
  </si>
  <si>
    <t>Discovery Biology</t>
  </si>
  <si>
    <t>BIOB</t>
  </si>
  <si>
    <t>Principles of Living Systems</t>
  </si>
  <si>
    <t>Principles of Biological Diversity</t>
  </si>
  <si>
    <t>Microbiology for Health Sciences</t>
  </si>
  <si>
    <t>Basic Human Biology &amp; Lab</t>
  </si>
  <si>
    <t>BIOH</t>
  </si>
  <si>
    <t>Human Anatomy &amp; Physiology I &amp; Lab</t>
  </si>
  <si>
    <t>Human Anatomy &amp; Physiology II &amp; Lab</t>
  </si>
  <si>
    <t>Fee assessed to provide access to online Clinical Performance Instruction for PTA Students.</t>
  </si>
  <si>
    <t>Fee assessed to provide students with access to exam materials from the National Board for Respiratory Care.</t>
  </si>
  <si>
    <t xml:space="preserve">With the technology field constantly involving, this is a new course added to the curriculum as recommended by our Advisory Board, to better prepare our students for the workforce.  Students taking this course will apply knowledge learned in lecture to lab coursework. The lab work requires the purchase of consumables each semester for each student. </t>
  </si>
  <si>
    <t>Registered Nursing</t>
  </si>
  <si>
    <t>150-2951-R0111</t>
  </si>
  <si>
    <t>Online &amp; Distributed Learning Fee</t>
  </si>
  <si>
    <t xml:space="preserve">This fee provides students enrolling in completely online and mixed-mode courses with unrestricted access to the Desire2Learn online course delivery system, student orientation, toll-free technical support, as well as other student support services to help promote each student's online learning success and satisfaction.  </t>
  </si>
  <si>
    <t xml:space="preserve">The College’s direct costs for supporting students in mixed-mode (hybrid) and online courses have increased along with the growth in students enrolling in these courses.  These costs include student support personnel, course design, innovation, and evaluation, computer software and hardware, etc.  This fee will directly support the growing number of students who participate in online and distance learning to provide the appropriate curricula and student services needed for these individuals to succeed.  </t>
  </si>
  <si>
    <t xml:space="preserve">Campus </t>
  </si>
  <si>
    <t>Grounds &amp;</t>
  </si>
  <si>
    <t>Campus Safety and Grounds Fee</t>
  </si>
  <si>
    <t>Safety Fee</t>
  </si>
  <si>
    <t>This is a vital component of the clinical scheduling system to coordinate between the EMT, EMT I and Paramedic classes and clinical sites.  This provides the clinical competencies necessary for accreditation reports.</t>
  </si>
  <si>
    <t>Fee assessed to pay for activities and supplies associated with new student orientation, for students enrolled in 5 or more credits per semester.</t>
  </si>
  <si>
    <t>The Web Designer certification exam is an assessment of all of the outcomes listed and practiced in our Web Development program and is taken with course CSCI 210. The certification is widely recognized by professionals in the field as proof of the attainment of the skills needed to perform successfully in the workplace.</t>
  </si>
  <si>
    <t xml:space="preserve">Graduates must take their national boards in order to work in the field.  Success of the program students is dependent upon their ability to take and pass the national entry level exam for the profession. Program accreditation is determined by student success on the exam, which is administered while enrolled in RC 245. </t>
  </si>
  <si>
    <t>ARTZ</t>
  </si>
  <si>
    <t>BIOM</t>
  </si>
  <si>
    <t xml:space="preserve">Each student is required to take this exam, while enrolled in AHST 298, as an assessment of all of the outcomes practiced in the Surgical Technology program.  If each student pays for the exam individually without membership the cost is $290 just for the exam (no study guide or membership).  So it is more cost effective for the student if it is done as a group.  </t>
  </si>
  <si>
    <t>Computer Repair and Maintenance</t>
  </si>
  <si>
    <t>EMS-Paramedic III/IV Skills Lab</t>
  </si>
  <si>
    <t>Unit Name:</t>
  </si>
  <si>
    <t>151-104-R0511</t>
  </si>
  <si>
    <t>CURRENT RATES</t>
  </si>
  <si>
    <t>This fee assists with the costs of maintenance and improvements to campus grounds for usability and safety purposes.  Typical uses include the maintenance of current and creation of new parking areas, establishment and upkeep of pedestrian corridors, after hours security personnel staffing</t>
  </si>
  <si>
    <t>HIT AHIMA Membership</t>
  </si>
  <si>
    <t>Fee for students in the Health Information Technology Program for AHIMA student membership</t>
  </si>
  <si>
    <t>Medical Assistant Exam Prep Fee</t>
  </si>
  <si>
    <t>$21 per credit</t>
  </si>
  <si>
    <t>$21.00 per
credit</t>
  </si>
  <si>
    <t>Health Insurance Premiums</t>
  </si>
  <si>
    <t>Drawing II</t>
  </si>
  <si>
    <t>Dental Hygiene Exam Fee</t>
  </si>
  <si>
    <t>Great Falls College MSU</t>
  </si>
  <si>
    <t>Cost of membership has increased to $45.00/year</t>
  </si>
  <si>
    <t>Mandatory Fees</t>
  </si>
  <si>
    <t>Reimbursement from WREB for holding testing at GFC.  No student funds in this account.</t>
  </si>
  <si>
    <t>Phlebotomy</t>
  </si>
  <si>
    <t>Cost of course specific consumables including but not limited to vacutainer tubes, vacutainer needles, needle holders, syringes, gloves, capillary tubes</t>
  </si>
  <si>
    <t>College Physics with Lab</t>
  </si>
  <si>
    <t>PHSX</t>
  </si>
  <si>
    <t>Two physics classes were added mid-fee cycle: PHSX 205 College Physics I w/Lab and PHSX 220 Physics I w/Lab. Equipment fee money was used to purchase the initial equipment; however, there is no fee established to pay for consumable lab materials.</t>
  </si>
  <si>
    <t>Costs of course specific consumables including, but not limited to lab manuals and instruction kits, accelerometers, springs, photogates, and latest version of data acquisition software.</t>
  </si>
  <si>
    <t>Pre-Hospital Life Support</t>
  </si>
  <si>
    <t>ECP</t>
  </si>
  <si>
    <t>Costs of course specific consumables including, but not limited to EMS trauma supplies, tape, bandages, airway supplies. Also includes cost of PHTLS card.</t>
  </si>
  <si>
    <t>Emergency Medical Responder</t>
  </si>
  <si>
    <t>Cost of course specific consumables including, but not limited to oxygen, masks, BUMs, bandages, tape, splinting supplies, c-collars, vital sign monitors, dressings.</t>
  </si>
  <si>
    <t>New class for Fall 2014, currently no fee to offset price of consumables.</t>
  </si>
  <si>
    <t>205 &amp; 220</t>
  </si>
  <si>
    <t>1/3 crd cost per credit</t>
  </si>
  <si>
    <t>Unit Name: GREAT FALLS COLLEGE MONTANA STATE UNIVERSITY</t>
  </si>
  <si>
    <t>Great Falls College Montana State University</t>
  </si>
  <si>
    <t>Students taking this course will apply knowledge learned in lecture to experiments performed in the laboratory.  The experiments performed require the purchase of consumables each semester. More students taking the class so cost of supplies per student is decreased.</t>
  </si>
  <si>
    <t>Students taking this course will apply knowledge learned in lecture to experiments performed in the laboratory.  The experiments performed require the purchase of consumables each semester. The increase will cover cost of lab supplies. Because the enrollment in this class is still small, the current fee does not cover the costs of the lab materials.</t>
  </si>
  <si>
    <t>Healthcare students and elementary education students are required to be CPR certified before attending clinical internships or student teaching experiences, for safety purposes of the clients or children they work with. Lab supplies are given to the students after the CPR class is completed, to use in case of emergency situation (barriers for protection) and first aid materials to be reused for practice outside of the class. Increase in card and consumable costs.</t>
  </si>
  <si>
    <t>Average cost of program fees</t>
  </si>
  <si>
    <t>New course, fee based on the actual disposable materials used by the students to perform blood draws.</t>
  </si>
  <si>
    <t>New class for Fall 2014, currently no fee to offset price of consumables or cost of certification.</t>
  </si>
  <si>
    <t>Avg Program Fee Calculations</t>
  </si>
  <si>
    <t>Physical Therapy</t>
  </si>
  <si>
    <t>Industrial Tech</t>
  </si>
  <si>
    <t>divided by apx # students FTE</t>
  </si>
  <si>
    <t>Avg Course Fee Caclulations</t>
  </si>
  <si>
    <t>Est Charges</t>
  </si>
  <si>
    <t>Industrial Technology</t>
  </si>
  <si>
    <t>Paramedic III</t>
  </si>
  <si>
    <t>EMT w/Clinical</t>
  </si>
  <si>
    <t>AHMS</t>
  </si>
  <si>
    <t>HIT RHIT (Registered Health Information Technician) Exam Fee</t>
  </si>
  <si>
    <t>131/245</t>
  </si>
  <si>
    <t>MART</t>
  </si>
  <si>
    <t>AHPT</t>
  </si>
  <si>
    <t>AHRC</t>
  </si>
  <si>
    <t>NTS</t>
  </si>
  <si>
    <t>CCNA 1:  Intro to Networks</t>
  </si>
  <si>
    <t>CCNA 2:  Routing &amp; Switching Es</t>
  </si>
  <si>
    <t>CCNA 3:  Scaling Networks</t>
  </si>
  <si>
    <t>CCNA 4:  Connecting Networks</t>
  </si>
  <si>
    <t>HTH</t>
  </si>
  <si>
    <t>IV Therapies for HC Providers</t>
  </si>
  <si>
    <t xml:space="preserve">Student Pass-Through Exam Fees
</t>
  </si>
  <si>
    <t>167-102-R0515</t>
  </si>
  <si>
    <t>Dental Assisting National Board Exam Fee</t>
  </si>
  <si>
    <t>DENT</t>
  </si>
  <si>
    <t>Currently, only 50-75% of graduates take the exam, citing cost as the reason for not seeking certification. The addition of a fee would allow students to utilize financial aid to cover the cost of the exam, thus increasing the chance of program's goal of 100% national certification.</t>
  </si>
  <si>
    <t>Intro to Physical Geology Lab</t>
  </si>
  <si>
    <t>GEO</t>
  </si>
  <si>
    <t>Costs of field trips to local geological sites and laboratory supplies</t>
  </si>
  <si>
    <t>Fee would only be charged to face-to-face students.  Online students of course would continue to purchase lab kits through the college bookstore. Since the face-to-face course is new for the College, current costs are covered with general funds.</t>
  </si>
  <si>
    <t>WLDG</t>
  </si>
  <si>
    <t>Costs of program specific consumables including, but not limited to copy of working prints, worksheets, and metal products.</t>
  </si>
  <si>
    <t>Placement Test Fee</t>
  </si>
  <si>
    <t>Fee to pay for providing the Placement Test.</t>
  </si>
  <si>
    <t>Fee to pay for providing the Placement Test remotely.</t>
  </si>
  <si>
    <t>Remote Placement Test Fee</t>
  </si>
  <si>
    <t>ASN/RN Live NCLEX Test Review Seminar Fee</t>
  </si>
  <si>
    <t>NRSG</t>
  </si>
  <si>
    <t>Pass through fee to pay for cost of end of program NCLEX-RN test review.  Fee assessed in final semester of RN program.</t>
  </si>
  <si>
    <t>NCLEX is the national licensure exam for RNs.  Seminar increases first time test passage rates aps. 17%.  By establishing the test preparation seminar as a fee, students can utilize their financial aid to cover the cost.</t>
  </si>
  <si>
    <t>Prior Learning Assessment Fee (PLA)</t>
  </si>
  <si>
    <t>FISDAP Paramedics</t>
  </si>
  <si>
    <t>FISDAP EMT</t>
  </si>
  <si>
    <r>
      <rPr>
        <b/>
        <sz val="12"/>
        <color rgb="FFFF0000"/>
        <rFont val="Tahoma"/>
        <family val="2"/>
      </rPr>
      <t xml:space="preserve">New Non-Mandatory Fees and Non-Mandatory Fee changes </t>
    </r>
    <r>
      <rPr>
        <sz val="12"/>
        <color theme="1"/>
        <rFont val="Tahoma"/>
        <family val="2"/>
      </rPr>
      <t>- Rates per Semester</t>
    </r>
  </si>
  <si>
    <r>
      <rPr>
        <b/>
        <sz val="12"/>
        <color rgb="FFFF0000"/>
        <rFont val="Tahoma"/>
        <family val="2"/>
      </rPr>
      <t xml:space="preserve">Mandatory Fee changes </t>
    </r>
    <r>
      <rPr>
        <sz val="12"/>
        <color theme="1"/>
        <rFont val="Tahoma"/>
        <family val="2"/>
      </rPr>
      <t>- Rates per Semester</t>
    </r>
  </si>
  <si>
    <t>$ Increase</t>
  </si>
  <si>
    <t>Practical &amp; Registered Nursing</t>
  </si>
  <si>
    <t>Health Science</t>
  </si>
  <si>
    <t>GET</t>
  </si>
  <si>
    <t>Trades</t>
  </si>
  <si>
    <t>Registration Fee</t>
  </si>
  <si>
    <t>*Do not pay Student Government or Campus Grounds &amp; Safety Fees</t>
  </si>
  <si>
    <t>Fee assessed for the evaluation of prior learning for the award of college credit towards a degree or certificate. Fee is capped at $200 per course.</t>
  </si>
  <si>
    <t>Fee assessed for the evaluation of Prior Learning for the award of college credit towards a degree or certificate. Cost to students will not exceed $300.</t>
  </si>
  <si>
    <t>Fee for processing the college application and creating a student’s academic file</t>
  </si>
  <si>
    <t>175-103-R0517</t>
  </si>
  <si>
    <t>FY 20 FEE</t>
  </si>
  <si>
    <t>FY 21 FEE</t>
  </si>
  <si>
    <t>CURRENT FY19 FEE</t>
  </si>
  <si>
    <t xml:space="preserve">Many of our workforce programs require students/graduates to sit for and pass national board examinations to earn their license necessary to become employed.  We have found that including the expenses of preparing for and taking the exams into the program reduce the overall costs (through group discounts, etc.), allows the use of financial aid to cover the expenses, and often encourage greater, more-timely participation, as well as increased success as a result of group preparation.  </t>
  </si>
  <si>
    <t>Course Fees</t>
  </si>
  <si>
    <t>New course as a part of the 8 week block curriculum.  Fee will cover consumables used during the course.</t>
  </si>
  <si>
    <t>Fundamentals of Physical Science</t>
  </si>
  <si>
    <t>Costs of course specific consumables including, but not limited to lab manuals and instruction kits, accelerometers, springs, and photogates.</t>
  </si>
  <si>
    <t>Fee assessed to cover the cost of the written and practical exam for the National Registry of Emergency Medical Technicians.</t>
  </si>
  <si>
    <t>Welding Theory I</t>
  </si>
  <si>
    <t>Welding Theory Practical</t>
  </si>
  <si>
    <t>Blueprint Reading Welding Symbols</t>
  </si>
  <si>
    <t>Fabrication Basics</t>
  </si>
  <si>
    <t>Welding Theory II</t>
  </si>
  <si>
    <t>Welding Theory II Practical</t>
  </si>
  <si>
    <t>Intro to Structural Welding</t>
  </si>
  <si>
    <t>Welding Qualification Test Prep</t>
  </si>
  <si>
    <t>Pipe Welding and Layout</t>
  </si>
  <si>
    <t>Repair and Maintenance Welding</t>
  </si>
  <si>
    <t>Advanced Print Reading</t>
  </si>
  <si>
    <t>Aluminum Welding Process</t>
  </si>
  <si>
    <t>Metal Fabrication and Construction</t>
  </si>
  <si>
    <t>Weld Test Certification</t>
  </si>
  <si>
    <t>Welding Test Certification Lab</t>
  </si>
  <si>
    <t>Fundamentals of Welding</t>
  </si>
  <si>
    <t>Basic Pipe Welding</t>
  </si>
  <si>
    <t>This exam represents the culmination of coursework and preparation class.  By taking the exam as a part of the class, students save $132.</t>
  </si>
  <si>
    <t>CompTIA Security+ Exam</t>
  </si>
  <si>
    <t>This exam represents the culmination of coursework and preparation class.  By taking the exam as a part of the class, students save $218.</t>
  </si>
  <si>
    <t>CompTIA Network+ Exam Fee</t>
  </si>
  <si>
    <t>CompTIA A+ Exam Fee</t>
  </si>
  <si>
    <t>This exam represents the culmination of coursework and preparation class.  By taking the exam as a part of the class, students save $159.</t>
  </si>
  <si>
    <t>Purchase, maintenance, or lease of equipment to benefit educational programs</t>
  </si>
  <si>
    <t>This fee is charged to all tuition-paying students, enrolled in 5 credits or more per semester, who are new, transfers or readmits to the college.  Continuing education students are excluded from this fee.</t>
  </si>
  <si>
    <t>This is a validated commercial test recommend by the accrediting association for Paramedic Units.  This is a reliable indicator for students to pass their national exam.  This test serves as an outcome for the program.  Test prepares students to take the NREMT exam.</t>
  </si>
  <si>
    <t>This instructional  clinical scheduling tool provides clinical competencies for the student with management by the Clinical Instructor.</t>
  </si>
  <si>
    <t>Fee assessed to provide students with access to RHIT exam materials from the American health Information Management Association</t>
  </si>
  <si>
    <t>Fee assessed to provide student with access to exam materials from the American Association of Medical Assistants</t>
  </si>
  <si>
    <t>Fee assessed to cover costs of Dental Assisting National Board Exam, which is required for national certification.</t>
  </si>
  <si>
    <t>The costs of consumable items used in the Dental Assistant labs have increased substantially.  Following the recommendation of a site visit, the Dental Assistant program offers more lab experience/activities in different dental specialties, which require various consumable supplies used for the most realistic student experience.</t>
  </si>
  <si>
    <t>Costs of program specific consumables including, but not limited to items for wound care, intravenous (not IV course), catheter insertion, nasogastric tube insertion, colostomy care, tracheostomy care and suctioning, hand washing, sterile technique, isolation precautions, elimination assistance, specimen collection, medication administration non-parenteral and administration of injections.</t>
  </si>
  <si>
    <t xml:space="preserve">Laboratory practice on students in lab to ensure safe practice and competence with equipment and procedures prior to clinical internships and exposure to patients.  Students must have hands-on experience with nursing materials and procedures and that their uses are appropriate and safe. Student's currently purchasing lab supplies--fee would move this cost into program fees. Increase cost in consumables, including but not limited to IV tubing, IV catheters, suction catheters, practice dose medications, tracheostomy care, specimen collection, administration of injections. </t>
  </si>
  <si>
    <t>Costs of program specific consumables including, but not limited to engine lubricants, hydraulic fluids, cables and wire, hand tools for electrical testing and assembly, composite repair kits and supplies, batteries, belts, filters and other mechanical service consumables.</t>
  </si>
  <si>
    <t>Costs of course specific consumables including, but not limited to fake blood,dressings,tape swabs,IV tubing,IV Cannula, Vacutainer tubes.</t>
  </si>
  <si>
    <t>Costs of course specific consumables including, but not limited to RJ45 jacks, cat5 cable, face plates, crimpers, testers, batteries.</t>
  </si>
  <si>
    <t>Costs of program specific consumables including, but not limited to welding gasses, welding electrodes, metal product sheets and fragments, grinding wheels, pliers, anti-spatter, cutting tips and equipment repairs.</t>
  </si>
  <si>
    <t>Applied Metallurgy</t>
  </si>
  <si>
    <t>Costs of course specific consumables including, but not limited to disposable transfer pipette, ph solutions, centrifuge supplies.</t>
  </si>
  <si>
    <t>Costs of course specific consumables including, but not limited to ADAM, specimens, micro slides, dialisis tubing, replace models, microscope calibration.</t>
  </si>
  <si>
    <t>Costs of course specific consumables including, but not limited to cultures, reagents, media, petri dishes, centrifuge supplies.</t>
  </si>
  <si>
    <t>Basic EMT skills require hands-on practice prior to ambulance experience for competence and safety.   Increasing need for lab expendables.</t>
  </si>
  <si>
    <t>New state mandates for EMT paramedic practice expand need for lab time and practicals, increasing need for lab expendables.</t>
  </si>
  <si>
    <t xml:space="preserve">Fees will be charged per course, rather than at a program level.  This will allow us to cover the supply costs of those currently in the field who attend individual courses to increase their skills.  </t>
  </si>
  <si>
    <t>101/250</t>
  </si>
  <si>
    <t>Students are already encouraged to be members in the Dental Hygiene Association.  By charging this as a fee each year, financial aid may be able to cover the cost of the membership.</t>
  </si>
  <si>
    <t>Covers cost of CompTIA Security + professional exam SY0-501. This is an industry preferred credential and students are strongly encouraged to take the exam upon course completion.</t>
  </si>
  <si>
    <t>Covers cost of CompTIA A+ professional exams 220-901 &amp; 220-902. This is an industry preferred credential and students are strongly encouraged to take the exam upon course completion.</t>
  </si>
  <si>
    <t>Covers the annual cost of membership in the national Dental Hygiene Association.  Active student participation in Association is encouraged by accrediting agency, as it promotes appropriate cultural, legal, ethical and professional values. Association members receive assistance with board exam reviews, have scholarship and grant opportunities, as well as employment/networking opportunities after graduation.</t>
  </si>
  <si>
    <t>Covers cost of CompTIA Network+ professional exam N10-007. This is an industry preferred credential and students are strongly encouraged to take the exam upon course completion.</t>
  </si>
  <si>
    <t>Music Lesson Fee</t>
  </si>
  <si>
    <t>MUSI</t>
  </si>
  <si>
    <t>Special Music Fee</t>
  </si>
  <si>
    <t>Covers the cost associated with music purchases or rental, purchase and maintenance of performance attire, and rehearsal CDs.</t>
  </si>
  <si>
    <t>FY 18 Expenditures</t>
  </si>
  <si>
    <t>FY18 Ending balance</t>
  </si>
  <si>
    <t>Network Fundamentals</t>
  </si>
  <si>
    <t>Cost of course specific consumables, including but not limited to RJ45 jacks, cat5 cable, face plates, crimpers, testers, &amp; batteries.</t>
  </si>
  <si>
    <t>Network Security</t>
  </si>
  <si>
    <t>Enterprise Security</t>
  </si>
  <si>
    <t>Border/Perimeter Network Security</t>
  </si>
  <si>
    <t>Counseling</t>
  </si>
  <si>
    <t>FY21</t>
  </si>
  <si>
    <t>Counseling Fee</t>
  </si>
  <si>
    <t>Combined fee provides access to test materials, scorebuilders and licensing exam from the National Physical Therapy Examinations board</t>
  </si>
  <si>
    <t>The instructor of PHSX 105 has increased the materials used in the lab portion of the course so a fee is now required to cover the costs of lab materials</t>
  </si>
  <si>
    <t>varies</t>
  </si>
  <si>
    <t>Fee to provide on-site counseling for all students.</t>
  </si>
  <si>
    <t>ORIGINAL BOR AUTHORIZATION</t>
  </si>
  <si>
    <t>183-101-R0519</t>
  </si>
  <si>
    <t>Fee assessed to pay for diplomas/certificates and other activities related to graduation and the graduation ceremony; Fee to be charged 1st semester of enrollment for all new and transfer students</t>
  </si>
  <si>
    <t>Physical Therapy PEAT, Scorebuilders &amp; NPTE Exam Fee</t>
  </si>
  <si>
    <t>Dental Hygiene Association Membership Fee</t>
  </si>
  <si>
    <t>Fee assessed to provide access to the Field Internship Student Data Acquisition Project. Includes scheduler, skills tracker, comprehensive exams, study tools, preceptor training.</t>
  </si>
  <si>
    <t>Fee assessed to provide access to the Field Internship Student Data Acquisition Project and skill tracker; Allows instructors to keep track of student's assessment in an online formal while on ride-alongs.</t>
  </si>
  <si>
    <t xml:space="preserve">New course as part of the Cyber Security program.  </t>
  </si>
  <si>
    <t>Requiring a fee for participation in choir is standard across the MUS</t>
  </si>
  <si>
    <t>Offsets additional cost of 1:1 student/teacher ratio for these lessons; requiring a fee for music lessons is standard across the MUS</t>
  </si>
  <si>
    <t>Online Only Students</t>
  </si>
  <si>
    <t>This is a one-time only fee assessed to new and transfer students who are taking more than 6 credits per semester.</t>
  </si>
  <si>
    <t>Inventory and Validation of Fees -- Fiscal Years 2022 and 2023</t>
  </si>
  <si>
    <t>FY 22</t>
  </si>
  <si>
    <t>FY 23</t>
  </si>
  <si>
    <t>FY22</t>
  </si>
  <si>
    <t>FY23</t>
  </si>
  <si>
    <t>FY 22 Proposed</t>
  </si>
  <si>
    <t>FY 23 Proposed</t>
  </si>
  <si>
    <t>CURRENT FY21  FEE</t>
  </si>
  <si>
    <t>FY 22 FEE</t>
  </si>
  <si>
    <t>FY 23 FEE</t>
  </si>
  <si>
    <t>Fee charged the 1st semester of enrollment for all new and transfer students.  Charging the fee the first semester reinforces to students that graduation is important and we want to keep them focused on that goal.</t>
  </si>
  <si>
    <t>removed in FY19</t>
  </si>
  <si>
    <t xml:space="preserve">Graduates must take their national boards in order to work.  Success of the program students is dependent upon their ability to take and pass the national entry level exam for the profession. Program accreditation is determined by student success on the exam. </t>
  </si>
  <si>
    <t>Offsets additional cost of 1:1 student/teacher ratio for these lessons; Costs of course specific consumables including, but not limited to lab manuals and instruction kits, accelerometers, springs, and photogates.</t>
  </si>
  <si>
    <t>CURRENT FY21 FEE</t>
  </si>
  <si>
    <t>ITS Materials Fee</t>
  </si>
  <si>
    <t>Cost of course specific consumables and virtual instructional support platforms</t>
  </si>
  <si>
    <t>ALL</t>
  </si>
  <si>
    <t>The purpose of this proposed change is to consolidate all of the different ITS course amterial fees into one fee, applied to all ITS courses, to cover the costs of consumables and virtual instructional support platforms.  Having one fee for all ITS courses instead of creating separate fees for individual courses simplifies the accounting and managing of the fees. Actual amount of the fee is not changing.</t>
  </si>
  <si>
    <t>The purpose of this proposed change is to consolidate all of the different NTS course amterial fees into one fee, applied to all NTS courses, to cover the costs of consumables and virtual instructional support platforms.  Having one fee for all NTS courses instead of creating separate fees for individual courses simplifies the accounting and managing of the fees. Actual amount of the fee is not changing.</t>
  </si>
  <si>
    <t>NTS Materials Fee</t>
  </si>
  <si>
    <t>Art Course Fee</t>
  </si>
  <si>
    <t>Costs of course specific consumables including, but not limited to: ink, mediums, modeling clay, paste, paint, pens, colored pencils, brushes and paper.</t>
  </si>
  <si>
    <t>The purpose of this proposed change is to consolidate all art fees into a single fee, allowing courses to purchase materials together and to share purchased materials. The new fee simplifies the accounting and managing of the fees.</t>
  </si>
  <si>
    <t>Digital Photography Fee</t>
  </si>
  <si>
    <t>PHOT</t>
  </si>
  <si>
    <t>Cost of course specific consumable items including, but not limited to: photo paper, framing and display supplies</t>
  </si>
  <si>
    <t>Digital photography is a growing class for GFC.  Previously, students have to purchase their own supplies, leading to discrepancy in quality and availability of supplies.</t>
  </si>
  <si>
    <t>cost of exam has increased; cost still represents a significant educational discount available to use when we purchase exams for students.</t>
  </si>
  <si>
    <t>Changing course fee is tied to and reducing cost to accurately reflect when student take the exam and the actual exam costs.</t>
  </si>
  <si>
    <t>Covers cost of CompTIA Network+ professional exam. This is an industry preferred credential and students are strongly encouraged to take the exam upon course completion.</t>
  </si>
  <si>
    <t>Covers cost of CompTIA Security + professional exam. This is an industry preferred credential and students are strongly encouraged to take the exam upon course completion.</t>
  </si>
  <si>
    <t>Covers cost of CompTIA A+ professional exam. This is an industry preferred credential and students are strongly encouraged to take the exam upon course completion.</t>
  </si>
  <si>
    <t>Welding Special Topics Fee</t>
  </si>
  <si>
    <t>100/credit</t>
  </si>
  <si>
    <t>Matieral fee not previoulsy tied to this course; Course can be taken for 1-3 credits so fee will be assessed on a per-credit basis.</t>
  </si>
  <si>
    <t>Fee increase due to significant increase in cost for PPE and shipping on consumable supplies.</t>
  </si>
  <si>
    <t>AARC Student Membership</t>
  </si>
  <si>
    <t>cost of student membership to AARC</t>
  </si>
  <si>
    <t>Membership to AARC provides students access to educational content on AARC website and credentialing exam review videos and other learning modules used thorughout the program; membership has always been required by the program, but currently students have to pay out of pocket for membership fee</t>
  </si>
  <si>
    <t>Clinical Site Access Fee</t>
  </si>
  <si>
    <t>Cost of clinical site software acess fee used by sites to track student scheduling, as well as student and faculty vaccinations, background checks, and CPR Certifications.</t>
  </si>
  <si>
    <t>Clinical sites are increasingly turning to software to cover the costs of managing students on site. Currently, students are paying costs out of pocket and they cannot enter the clinical site without being registered in the software; fee will be per semester for all students in healthcare programs that require off-site clinics.  2020-21 programs: Surgical Tech, Nursing (PN &amp; RN), Respiratory Care, Physical Therapy Assistant, EMS/EMT/Paramedic</t>
  </si>
  <si>
    <t>Fee assessed for the evaluation of prior learning for the award of college credit towards a degree or certificate.</t>
  </si>
  <si>
    <t>$75/course + materials</t>
  </si>
  <si>
    <t>The fee is needed to cover the administrative costs of creating and reviewing assessments of prior work for credit, as allowed by BOR Policy 301.19. For courses that require the uses of college materials (welding for example), the costs of the materials will be passed on to teh student requesting PLA credit. At $75/course, this represents a significant savings for students--tuition and mandatory fees for a 3 credit course is $479.</t>
  </si>
  <si>
    <t>FY20 Expenditures</t>
  </si>
  <si>
    <t>FY20 End Balance</t>
  </si>
  <si>
    <t>Cost of both Scorebuilders and NPTE exam has increased.</t>
  </si>
  <si>
    <t>Total Average Annual Cost of Attendance -- Fiscal Years 2021, 2022 and 2023</t>
  </si>
  <si>
    <t>2020-2021</t>
  </si>
  <si>
    <t>2021-2022</t>
  </si>
  <si>
    <t>2022-2023</t>
  </si>
  <si>
    <t>FY21 Rev</t>
  </si>
  <si>
    <t>FY22 Projected</t>
  </si>
  <si>
    <t>FY23 Projected</t>
  </si>
  <si>
    <t>*increase partially due to increase in cohort #</t>
  </si>
  <si>
    <t>103/288</t>
  </si>
  <si>
    <t>Course no longer offered, nor is it part of any program.</t>
  </si>
  <si>
    <t>*** Does not include the $21 per credit online learning fee</t>
  </si>
  <si>
    <t>Item 194-104-R0521</t>
  </si>
  <si>
    <t>FY 21 Tuition</t>
  </si>
  <si>
    <t>Total, Tuition and Mandatory Fees per Semester for a Full Time Student</t>
  </si>
  <si>
    <t>FY 21 Fees</t>
  </si>
  <si>
    <t>FY 21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</si>
</sst>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quot;$&quot;#,##0.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Tahoma"/>
      <family val="2"/>
    </font>
    <font>
      <sz val="10"/>
      <name val="Tahoma"/>
      <family val="2"/>
    </font>
    <font>
      <b/>
      <u/>
      <sz val="12"/>
      <name val="Tahoma"/>
      <family val="2"/>
    </font>
    <font>
      <b/>
      <sz val="12"/>
      <name val="Tahoma"/>
      <family val="2"/>
    </font>
    <font>
      <sz val="12"/>
      <name val="Tahoma"/>
      <family val="2"/>
    </font>
    <font>
      <sz val="11"/>
      <name val="Tahoma"/>
      <family val="2"/>
    </font>
    <font>
      <sz val="9"/>
      <name val="Tahoma"/>
      <family val="2"/>
    </font>
    <font>
      <b/>
      <i/>
      <sz val="10"/>
      <name val="Tahoma"/>
      <family val="2"/>
    </font>
    <font>
      <b/>
      <sz val="12"/>
      <name val="Arial"/>
      <family val="2"/>
    </font>
    <font>
      <b/>
      <sz val="10"/>
      <name val="Arial"/>
      <family val="2"/>
    </font>
    <font>
      <b/>
      <sz val="11"/>
      <name val="Tahoma"/>
      <family val="2"/>
    </font>
    <font>
      <b/>
      <i/>
      <sz val="11"/>
      <name val="Tahoma"/>
      <family val="2"/>
    </font>
    <font>
      <sz val="10"/>
      <name val="Arial"/>
      <family val="2"/>
    </font>
    <font>
      <sz val="10"/>
      <color indexed="8"/>
      <name val="Arial"/>
      <family val="2"/>
    </font>
    <font>
      <b/>
      <sz val="10"/>
      <color indexed="8"/>
      <name val="Arial"/>
      <family val="2"/>
    </font>
    <font>
      <sz val="10"/>
      <color indexed="8"/>
      <name val="Tahoma"/>
      <family val="2"/>
    </font>
    <font>
      <sz val="9"/>
      <color indexed="8"/>
      <name val="Tahoma"/>
      <family val="2"/>
    </font>
    <font>
      <b/>
      <sz val="11"/>
      <color indexed="8"/>
      <name val="Tahoma"/>
      <family val="2"/>
    </font>
    <font>
      <b/>
      <sz val="12"/>
      <color indexed="8"/>
      <name val="Tahoma"/>
      <family val="2"/>
    </font>
    <font>
      <b/>
      <sz val="10"/>
      <color indexed="8"/>
      <name val="Tahoma"/>
      <family val="2"/>
    </font>
    <font>
      <b/>
      <i/>
      <sz val="10"/>
      <color indexed="8"/>
      <name val="Tahoma"/>
      <family val="2"/>
    </font>
    <font>
      <sz val="12"/>
      <color indexed="8"/>
      <name val="Tahoma"/>
      <family val="2"/>
    </font>
    <font>
      <b/>
      <u/>
      <sz val="12"/>
      <color indexed="8"/>
      <name val="Tahoma"/>
      <family val="2"/>
    </font>
    <font>
      <b/>
      <sz val="9"/>
      <color indexed="8"/>
      <name val="Tahoma"/>
      <family val="2"/>
    </font>
    <font>
      <sz val="11"/>
      <color indexed="8"/>
      <name val="Tahoma"/>
      <family val="2"/>
    </font>
    <font>
      <b/>
      <u/>
      <sz val="10"/>
      <color indexed="8"/>
      <name val="Tahoma"/>
      <family val="2"/>
    </font>
    <font>
      <sz val="11"/>
      <name val="Calibri"/>
      <family val="2"/>
    </font>
    <font>
      <sz val="10"/>
      <color rgb="FF000000"/>
      <name val="Tahoma"/>
      <family val="2"/>
    </font>
    <font>
      <sz val="11"/>
      <color rgb="FF1F497D"/>
      <name val="Calibri"/>
      <family val="2"/>
    </font>
    <font>
      <b/>
      <sz val="12"/>
      <color theme="1"/>
      <name val="Tahoma"/>
      <family val="2"/>
    </font>
    <font>
      <sz val="12"/>
      <color theme="1"/>
      <name val="Tahoma"/>
      <family val="2"/>
    </font>
    <font>
      <b/>
      <sz val="12"/>
      <color rgb="FFFF0000"/>
      <name val="Tahoma"/>
      <family val="2"/>
    </font>
    <font>
      <b/>
      <u/>
      <sz val="12"/>
      <color theme="1"/>
      <name val="Tahoma"/>
      <family val="2"/>
    </font>
    <font>
      <b/>
      <sz val="16"/>
      <color theme="1"/>
      <name val="Tahoma"/>
      <family val="2"/>
    </font>
    <font>
      <sz val="11"/>
      <color theme="1"/>
      <name val="Tahoma"/>
      <family val="2"/>
    </font>
    <font>
      <sz val="10"/>
      <color theme="1"/>
      <name val="Tahoma"/>
      <family val="2"/>
    </font>
    <font>
      <sz val="12"/>
      <color rgb="FFFF0000"/>
      <name val="Tahoma"/>
      <family val="2"/>
    </font>
    <font>
      <sz val="10"/>
      <color rgb="FFFF0000"/>
      <name val="Arial"/>
      <family val="2"/>
    </font>
    <font>
      <b/>
      <sz val="14"/>
      <name val="Tahoma"/>
      <family val="2"/>
    </font>
    <font>
      <sz val="8"/>
      <name val="Tahoma"/>
      <family val="2"/>
    </font>
  </fonts>
  <fills count="8">
    <fill>
      <patternFill patternType="none"/>
    </fill>
    <fill>
      <patternFill patternType="gray125"/>
    </fill>
    <fill>
      <patternFill patternType="solid">
        <fgColor indexed="2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tint="-0.249977111117893"/>
        <bgColor indexed="64"/>
      </patternFill>
    </fill>
    <fill>
      <patternFill patternType="solid">
        <fgColor theme="2" tint="-9.9978637043366805E-2"/>
        <bgColor indexed="64"/>
      </patternFill>
    </fill>
  </fills>
  <borders count="59">
    <border>
      <left/>
      <right/>
      <top/>
      <bottom/>
      <diagonal/>
    </border>
    <border>
      <left/>
      <right/>
      <top style="thin">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9">
    <xf numFmtId="0" fontId="0" fillId="0" borderId="0"/>
    <xf numFmtId="43" fontId="5" fillId="0" borderId="0" applyFont="0" applyFill="0" applyBorder="0" applyAlignment="0" applyProtection="0"/>
    <xf numFmtId="43" fontId="18" fillId="0" borderId="0" applyFont="0" applyFill="0" applyBorder="0" applyAlignment="0" applyProtection="0"/>
    <xf numFmtId="44" fontId="5" fillId="0" borderId="0" applyFont="0" applyFill="0" applyBorder="0" applyAlignment="0" applyProtection="0"/>
    <xf numFmtId="0" fontId="18" fillId="0" borderId="0"/>
    <xf numFmtId="9" fontId="5" fillId="0" borderId="0" applyFont="0" applyFill="0" applyBorder="0" applyAlignment="0" applyProtection="0"/>
    <xf numFmtId="9" fontId="18" fillId="0" borderId="0" applyFont="0" applyFill="0" applyBorder="0" applyAlignment="0" applyProtection="0"/>
    <xf numFmtId="0" fontId="4"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8">
    <xf numFmtId="0" fontId="0" fillId="0" borderId="0" xfId="0"/>
    <xf numFmtId="0" fontId="7" fillId="0" borderId="0" xfId="0" applyFont="1"/>
    <xf numFmtId="0" fontId="7" fillId="0" borderId="0" xfId="0" applyFont="1" applyAlignment="1">
      <alignment wrapText="1"/>
    </xf>
    <xf numFmtId="0" fontId="0" fillId="0" borderId="0" xfId="0" applyFill="1"/>
    <xf numFmtId="0" fontId="10" fillId="0" borderId="0" xfId="0" applyFont="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xf>
    <xf numFmtId="43" fontId="10" fillId="0" borderId="1" xfId="1"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43" fontId="10" fillId="0" borderId="0" xfId="1"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horizontal="left" vertical="center"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Border="1" applyAlignment="1">
      <alignment horizontal="center" vertical="center" wrapText="1"/>
    </xf>
    <xf numFmtId="3" fontId="12" fillId="0" borderId="4" xfId="0" applyNumberFormat="1" applyFont="1" applyBorder="1" applyAlignment="1">
      <alignment horizontal="center"/>
    </xf>
    <xf numFmtId="0" fontId="6" fillId="0" borderId="6" xfId="0" applyFont="1" applyBorder="1" applyAlignment="1">
      <alignment horizontal="center"/>
    </xf>
    <xf numFmtId="0" fontId="6" fillId="0" borderId="6" xfId="0" applyFont="1" applyBorder="1"/>
    <xf numFmtId="0" fontId="6" fillId="0" borderId="7" xfId="0" applyFont="1" applyBorder="1" applyAlignment="1">
      <alignment horizontal="center"/>
    </xf>
    <xf numFmtId="49" fontId="13" fillId="0" borderId="0" xfId="0" applyNumberFormat="1" applyFont="1" applyAlignment="1">
      <alignment horizontal="center" vertical="top"/>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0" fontId="7" fillId="0" borderId="0" xfId="0" applyFont="1" applyFill="1"/>
    <xf numFmtId="0" fontId="13" fillId="0" borderId="0" xfId="0" applyFont="1"/>
    <xf numFmtId="49" fontId="13" fillId="0" borderId="0" xfId="0" applyNumberFormat="1" applyFont="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49" fontId="13" fillId="0" borderId="0" xfId="0" applyNumberFormat="1" applyFont="1" applyFill="1" applyAlignment="1">
      <alignment horizontal="center" vertical="top"/>
    </xf>
    <xf numFmtId="0" fontId="6" fillId="0" borderId="6" xfId="0" applyFont="1" applyFill="1" applyBorder="1"/>
    <xf numFmtId="0" fontId="6" fillId="0" borderId="0" xfId="0" applyFont="1" applyFill="1"/>
    <xf numFmtId="0" fontId="6" fillId="0" borderId="8" xfId="0" applyFont="1" applyFill="1" applyBorder="1" applyAlignment="1">
      <alignment horizontal="center"/>
    </xf>
    <xf numFmtId="164" fontId="7" fillId="0" borderId="0" xfId="1" applyNumberFormat="1" applyFont="1" applyAlignment="1">
      <alignment horizontal="center"/>
    </xf>
    <xf numFmtId="0" fontId="7" fillId="0" borderId="0" xfId="0" applyFont="1" applyAlignment="1">
      <alignment horizontal="center"/>
    </xf>
    <xf numFmtId="0" fontId="6" fillId="0" borderId="9" xfId="0" applyFont="1" applyFill="1" applyBorder="1" applyAlignment="1">
      <alignment horizontal="center"/>
    </xf>
    <xf numFmtId="10" fontId="6" fillId="0" borderId="9" xfId="0" applyNumberFormat="1" applyFont="1" applyFill="1" applyBorder="1" applyAlignment="1">
      <alignment horizontal="center"/>
    </xf>
    <xf numFmtId="4" fontId="6" fillId="0" borderId="9" xfId="0" applyNumberFormat="1" applyFont="1" applyFill="1" applyBorder="1" applyAlignment="1">
      <alignment horizontal="center"/>
    </xf>
    <xf numFmtId="0" fontId="7" fillId="0" borderId="0" xfId="0" applyFont="1" applyAlignment="1">
      <alignment horizontal="left"/>
    </xf>
    <xf numFmtId="0" fontId="8" fillId="0" borderId="0" xfId="0" applyFont="1" applyAlignment="1">
      <alignment horizontal="right"/>
    </xf>
    <xf numFmtId="0" fontId="7" fillId="0" borderId="3" xfId="0" applyFont="1" applyBorder="1"/>
    <xf numFmtId="44" fontId="7" fillId="0" borderId="0" xfId="3" applyFont="1"/>
    <xf numFmtId="44" fontId="7" fillId="0" borderId="12" xfId="3" applyFont="1" applyBorder="1"/>
    <xf numFmtId="165" fontId="7" fillId="0" borderId="0" xfId="5" applyNumberFormat="1" applyFont="1"/>
    <xf numFmtId="4" fontId="0" fillId="0" borderId="0" xfId="0" applyNumberFormat="1"/>
    <xf numFmtId="0" fontId="15" fillId="0" borderId="0" xfId="0" applyFont="1" applyBorder="1"/>
    <xf numFmtId="0" fontId="0" fillId="0" borderId="0" xfId="0" applyBorder="1"/>
    <xf numFmtId="4" fontId="0" fillId="0" borderId="0" xfId="0" applyNumberFormat="1" applyBorder="1"/>
    <xf numFmtId="4" fontId="15" fillId="0" borderId="0" xfId="0" applyNumberFormat="1" applyFont="1" applyBorder="1" applyAlignment="1">
      <alignment horizontal="center"/>
    </xf>
    <xf numFmtId="0" fontId="14" fillId="0" borderId="0" xfId="0" applyFont="1" applyBorder="1"/>
    <xf numFmtId="4" fontId="6" fillId="0" borderId="0" xfId="0" applyNumberFormat="1" applyFont="1" applyBorder="1" applyAlignment="1">
      <alignment horizontal="center" wrapText="1"/>
    </xf>
    <xf numFmtId="0" fontId="6" fillId="0" borderId="3" xfId="0" applyFont="1" applyBorder="1" applyAlignment="1">
      <alignment horizontal="center" wrapText="1"/>
    </xf>
    <xf numFmtId="0" fontId="6" fillId="0" borderId="0" xfId="0" applyFont="1" applyBorder="1" applyAlignment="1">
      <alignment horizontal="center" wrapText="1"/>
    </xf>
    <xf numFmtId="164" fontId="7" fillId="0" borderId="0" xfId="1" applyNumberFormat="1" applyFont="1"/>
    <xf numFmtId="43" fontId="0" fillId="0" borderId="0" xfId="0" applyNumberFormat="1"/>
    <xf numFmtId="165" fontId="0" fillId="0" borderId="0" xfId="5" applyNumberFormat="1" applyFont="1"/>
    <xf numFmtId="0" fontId="6" fillId="0" borderId="3" xfId="0" applyFont="1" applyBorder="1"/>
    <xf numFmtId="0" fontId="6" fillId="0" borderId="0" xfId="0" applyFont="1"/>
    <xf numFmtId="0" fontId="6" fillId="0" borderId="3" xfId="0" applyFont="1" applyBorder="1" applyAlignment="1">
      <alignment horizontal="center"/>
    </xf>
    <xf numFmtId="8" fontId="7" fillId="0" borderId="0" xfId="3" applyNumberFormat="1" applyFont="1" applyFill="1"/>
    <xf numFmtId="44" fontId="7" fillId="0" borderId="0" xfId="3" applyFont="1" applyFill="1"/>
    <xf numFmtId="0" fontId="7" fillId="0" borderId="0" xfId="4" applyFont="1" applyAlignment="1">
      <alignment horizontal="left"/>
    </xf>
    <xf numFmtId="0" fontId="7" fillId="0" borderId="0" xfId="4" applyFont="1" applyAlignment="1">
      <alignment wrapText="1"/>
    </xf>
    <xf numFmtId="0" fontId="7" fillId="0" borderId="0" xfId="4" applyFont="1" applyBorder="1" applyAlignment="1">
      <alignment wrapText="1"/>
    </xf>
    <xf numFmtId="8" fontId="21" fillId="0" borderId="0" xfId="3" applyNumberFormat="1" applyFont="1"/>
    <xf numFmtId="44" fontId="21" fillId="0" borderId="0" xfId="3" applyFont="1"/>
    <xf numFmtId="164" fontId="22" fillId="0" borderId="0" xfId="1" applyNumberFormat="1" applyFont="1" applyBorder="1"/>
    <xf numFmtId="165" fontId="22" fillId="0" borderId="0" xfId="5" applyNumberFormat="1" applyFont="1" applyBorder="1"/>
    <xf numFmtId="43" fontId="21" fillId="0" borderId="0" xfId="1" applyNumberFormat="1" applyFont="1" applyBorder="1"/>
    <xf numFmtId="164" fontId="21" fillId="0" borderId="0" xfId="1" applyNumberFormat="1" applyFont="1" applyBorder="1"/>
    <xf numFmtId="165" fontId="21" fillId="0" borderId="0" xfId="5" applyNumberFormat="1" applyFont="1" applyBorder="1"/>
    <xf numFmtId="0" fontId="19" fillId="0" borderId="0" xfId="0" applyFont="1"/>
    <xf numFmtId="4" fontId="19" fillId="0" borderId="0" xfId="0" applyNumberFormat="1" applyFont="1" applyBorder="1"/>
    <xf numFmtId="0" fontId="21" fillId="0" borderId="0" xfId="0" applyFont="1"/>
    <xf numFmtId="0" fontId="25" fillId="0" borderId="1" xfId="0" applyFont="1" applyFill="1" applyBorder="1"/>
    <xf numFmtId="0" fontId="25" fillId="0" borderId="6" xfId="0" applyFont="1" applyBorder="1"/>
    <xf numFmtId="0" fontId="25" fillId="0" borderId="18" xfId="0" applyFont="1" applyBorder="1"/>
    <xf numFmtId="0" fontId="25" fillId="0" borderId="19" xfId="0" applyFont="1" applyBorder="1"/>
    <xf numFmtId="4" fontId="25" fillId="0" borderId="0" xfId="0" applyNumberFormat="1" applyFont="1" applyFill="1" applyBorder="1" applyAlignment="1">
      <alignment horizontal="center"/>
    </xf>
    <xf numFmtId="4" fontId="25" fillId="0" borderId="9" xfId="0" applyNumberFormat="1" applyFont="1" applyFill="1" applyBorder="1" applyAlignment="1">
      <alignment horizontal="center"/>
    </xf>
    <xf numFmtId="0" fontId="21" fillId="0" borderId="0" xfId="0" applyFont="1" applyFill="1"/>
    <xf numFmtId="0" fontId="25" fillId="0" borderId="6" xfId="0" applyFont="1" applyFill="1" applyBorder="1"/>
    <xf numFmtId="0" fontId="25" fillId="0" borderId="19" xfId="0" applyFont="1" applyFill="1" applyBorder="1"/>
    <xf numFmtId="0" fontId="25" fillId="0" borderId="1" xfId="0" applyFont="1" applyFill="1" applyBorder="1" applyAlignment="1">
      <alignment horizontal="center"/>
    </xf>
    <xf numFmtId="0" fontId="25" fillId="0" borderId="6" xfId="0" applyFont="1" applyBorder="1" applyAlignment="1">
      <alignment horizontal="center"/>
    </xf>
    <xf numFmtId="0" fontId="25" fillId="0" borderId="19" xfId="0" applyFont="1" applyBorder="1" applyAlignment="1">
      <alignment horizontal="center"/>
    </xf>
    <xf numFmtId="164" fontId="21" fillId="0" borderId="0" xfId="1" applyNumberFormat="1" applyFont="1" applyAlignment="1">
      <alignment horizontal="center"/>
    </xf>
    <xf numFmtId="164" fontId="21" fillId="0" borderId="0" xfId="1" applyNumberFormat="1" applyFont="1" applyFill="1" applyAlignment="1">
      <alignment horizontal="center"/>
    </xf>
    <xf numFmtId="0" fontId="25" fillId="0" borderId="19" xfId="0" applyFont="1" applyFill="1" applyBorder="1" applyAlignment="1">
      <alignment horizontal="center"/>
    </xf>
    <xf numFmtId="49" fontId="25" fillId="0" borderId="0" xfId="0" applyNumberFormat="1" applyFont="1" applyFill="1" applyAlignment="1">
      <alignment horizontal="center"/>
    </xf>
    <xf numFmtId="49" fontId="26" fillId="0" borderId="0" xfId="0" applyNumberFormat="1" applyFont="1" applyFill="1" applyAlignment="1">
      <alignment horizontal="center" vertical="top"/>
    </xf>
    <xf numFmtId="0" fontId="25" fillId="0" borderId="0" xfId="0" applyFont="1" applyAlignment="1">
      <alignment horizontal="center"/>
    </xf>
    <xf numFmtId="10" fontId="25" fillId="0" borderId="9" xfId="0" applyNumberFormat="1" applyFont="1" applyFill="1" applyBorder="1" applyAlignment="1">
      <alignment horizontal="center"/>
    </xf>
    <xf numFmtId="0" fontId="21" fillId="0" borderId="0" xfId="0" applyFont="1" applyFill="1" applyAlignment="1">
      <alignment horizontal="center"/>
    </xf>
    <xf numFmtId="0" fontId="21" fillId="0" borderId="0" xfId="0" applyFont="1" applyAlignment="1">
      <alignment horizontal="center"/>
    </xf>
    <xf numFmtId="0" fontId="25" fillId="0" borderId="0" xfId="0" applyFont="1" applyFill="1" applyAlignment="1">
      <alignment horizontal="center"/>
    </xf>
    <xf numFmtId="0" fontId="27" fillId="0" borderId="24" xfId="4" applyFont="1" applyBorder="1" applyAlignment="1">
      <alignment vertical="center"/>
    </xf>
    <xf numFmtId="0" fontId="21" fillId="0" borderId="0" xfId="4" applyFont="1" applyAlignment="1">
      <alignment horizontal="left"/>
    </xf>
    <xf numFmtId="0" fontId="27" fillId="2" borderId="2" xfId="4" applyFont="1" applyFill="1" applyBorder="1" applyAlignment="1">
      <alignment horizontal="right" wrapText="1"/>
    </xf>
    <xf numFmtId="4" fontId="27" fillId="2" borderId="2" xfId="4" applyNumberFormat="1" applyFont="1" applyFill="1" applyBorder="1" applyAlignment="1">
      <alignment wrapText="1"/>
    </xf>
    <xf numFmtId="0" fontId="21" fillId="2" borderId="16" xfId="4" applyFont="1" applyFill="1" applyBorder="1" applyAlignment="1">
      <alignment wrapText="1"/>
    </xf>
    <xf numFmtId="0" fontId="21" fillId="0" borderId="25" xfId="4" applyFont="1" applyBorder="1" applyAlignment="1">
      <alignment vertical="top" wrapText="1"/>
    </xf>
    <xf numFmtId="0" fontId="21" fillId="0" borderId="12" xfId="4" applyFont="1" applyBorder="1" applyAlignment="1">
      <alignment horizontal="right" vertical="top" wrapText="1"/>
    </xf>
    <xf numFmtId="0" fontId="21" fillId="0" borderId="12" xfId="4" applyFont="1" applyBorder="1" applyAlignment="1">
      <alignment vertical="top" wrapText="1"/>
    </xf>
    <xf numFmtId="43" fontId="21" fillId="0" borderId="12" xfId="2" applyFont="1" applyBorder="1" applyAlignment="1">
      <alignment horizontal="right" vertical="top" wrapText="1"/>
    </xf>
    <xf numFmtId="4" fontId="21" fillId="0" borderId="12" xfId="4" applyNumberFormat="1" applyFont="1" applyBorder="1" applyAlignment="1">
      <alignment horizontal="right" vertical="top" wrapText="1"/>
    </xf>
    <xf numFmtId="165" fontId="21" fillId="0" borderId="12" xfId="6" applyNumberFormat="1" applyFont="1" applyBorder="1" applyAlignment="1">
      <alignment horizontal="center" vertical="top" wrapText="1"/>
    </xf>
    <xf numFmtId="0" fontId="21" fillId="0" borderId="12" xfId="4" applyFont="1" applyBorder="1" applyAlignment="1">
      <alignment horizontal="center" vertical="top" wrapText="1"/>
    </xf>
    <xf numFmtId="4" fontId="21" fillId="0" borderId="12" xfId="4" applyNumberFormat="1" applyFont="1" applyBorder="1" applyAlignment="1">
      <alignment horizontal="left" vertical="top" wrapText="1"/>
    </xf>
    <xf numFmtId="0" fontId="21" fillId="0" borderId="10" xfId="4" applyFont="1" applyBorder="1" applyAlignment="1">
      <alignment vertical="top" wrapText="1"/>
    </xf>
    <xf numFmtId="0" fontId="21" fillId="0" borderId="25" xfId="4" applyFont="1" applyBorder="1" applyAlignment="1">
      <alignment vertical="top"/>
    </xf>
    <xf numFmtId="0" fontId="24" fillId="2" borderId="25" xfId="4" applyFont="1" applyFill="1" applyBorder="1" applyAlignment="1">
      <alignment vertical="top" wrapText="1"/>
    </xf>
    <xf numFmtId="0" fontId="28" fillId="2" borderId="12" xfId="4" applyFont="1" applyFill="1" applyBorder="1" applyAlignment="1">
      <alignment horizontal="right" vertical="top" wrapText="1"/>
    </xf>
    <xf numFmtId="0" fontId="28" fillId="2" borderId="12" xfId="4" applyFont="1" applyFill="1" applyBorder="1" applyAlignment="1">
      <alignment vertical="top" wrapText="1"/>
    </xf>
    <xf numFmtId="0" fontId="30" fillId="2" borderId="12" xfId="4" applyFont="1" applyFill="1" applyBorder="1" applyAlignment="1">
      <alignment horizontal="right" vertical="top" wrapText="1"/>
    </xf>
    <xf numFmtId="43" fontId="30" fillId="2" borderId="12" xfId="2" applyFont="1" applyFill="1" applyBorder="1" applyAlignment="1">
      <alignment horizontal="right" vertical="top" wrapText="1"/>
    </xf>
    <xf numFmtId="4" fontId="30" fillId="2" borderId="12" xfId="4" applyNumberFormat="1" applyFont="1" applyFill="1" applyBorder="1" applyAlignment="1">
      <alignment horizontal="center" vertical="top" wrapText="1"/>
    </xf>
    <xf numFmtId="0" fontId="30" fillId="2" borderId="12" xfId="4" applyFont="1" applyFill="1" applyBorder="1" applyAlignment="1">
      <alignment horizontal="center" vertical="top" wrapText="1"/>
    </xf>
    <xf numFmtId="0" fontId="21" fillId="2" borderId="12" xfId="4" applyFont="1" applyFill="1" applyBorder="1" applyAlignment="1">
      <alignment vertical="top" wrapText="1"/>
    </xf>
    <xf numFmtId="0" fontId="21" fillId="2" borderId="10" xfId="4" applyFont="1" applyFill="1" applyBorder="1" applyAlignment="1">
      <alignment vertical="top" wrapText="1"/>
    </xf>
    <xf numFmtId="0" fontId="27" fillId="2" borderId="12" xfId="4" applyFont="1" applyFill="1" applyBorder="1" applyAlignment="1">
      <alignment horizontal="right" vertical="top" wrapText="1"/>
    </xf>
    <xf numFmtId="4" fontId="27" fillId="2" borderId="12" xfId="4" applyNumberFormat="1" applyFont="1" applyFill="1" applyBorder="1" applyAlignment="1">
      <alignment horizontal="center" vertical="top" wrapText="1"/>
    </xf>
    <xf numFmtId="0" fontId="27" fillId="2" borderId="12" xfId="4" applyFont="1" applyFill="1" applyBorder="1" applyAlignment="1">
      <alignment horizontal="center" vertical="top" wrapText="1"/>
    </xf>
    <xf numFmtId="43" fontId="21" fillId="0" borderId="12" xfId="2" applyFont="1" applyFill="1" applyBorder="1" applyAlignment="1">
      <alignment horizontal="right" vertical="top" wrapText="1"/>
    </xf>
    <xf numFmtId="165" fontId="21" fillId="0" borderId="12" xfId="6" applyNumberFormat="1" applyFont="1" applyFill="1" applyBorder="1" applyAlignment="1">
      <alignment horizontal="center" vertical="top" wrapText="1"/>
    </xf>
    <xf numFmtId="0" fontId="21" fillId="0" borderId="25" xfId="4" applyFont="1" applyFill="1" applyBorder="1" applyAlignment="1">
      <alignment vertical="top" wrapText="1"/>
    </xf>
    <xf numFmtId="0" fontId="21" fillId="0" borderId="12" xfId="4" applyFont="1" applyFill="1" applyBorder="1" applyAlignment="1">
      <alignment horizontal="right" vertical="top" wrapText="1"/>
    </xf>
    <xf numFmtId="4" fontId="27" fillId="2" borderId="12" xfId="4" applyNumberFormat="1" applyFont="1" applyFill="1" applyBorder="1" applyAlignment="1">
      <alignment horizontal="right" vertical="top" wrapText="1"/>
    </xf>
    <xf numFmtId="0" fontId="21" fillId="0" borderId="12" xfId="4" applyFont="1" applyFill="1" applyBorder="1" applyAlignment="1">
      <alignment vertical="top" wrapText="1"/>
    </xf>
    <xf numFmtId="0" fontId="21" fillId="0" borderId="12" xfId="4" applyFont="1" applyFill="1" applyBorder="1" applyAlignment="1">
      <alignment horizontal="center" vertical="top" wrapText="1"/>
    </xf>
    <xf numFmtId="0" fontId="21" fillId="0" borderId="10" xfId="4" applyFont="1" applyFill="1" applyBorder="1" applyAlignment="1">
      <alignment vertical="top" wrapText="1"/>
    </xf>
    <xf numFmtId="0" fontId="21" fillId="0" borderId="0" xfId="4" applyFont="1" applyBorder="1" applyAlignment="1">
      <alignment wrapText="1"/>
    </xf>
    <xf numFmtId="0" fontId="21" fillId="0" borderId="0" xfId="4" applyFont="1" applyBorder="1" applyAlignment="1">
      <alignment horizontal="right" wrapText="1"/>
    </xf>
    <xf numFmtId="4" fontId="21" fillId="0" borderId="0" xfId="4" applyNumberFormat="1" applyFont="1" applyBorder="1" applyAlignment="1">
      <alignment horizontal="center" wrapText="1"/>
    </xf>
    <xf numFmtId="165" fontId="21" fillId="0" borderId="0" xfId="6" applyNumberFormat="1" applyFont="1" applyBorder="1" applyAlignment="1">
      <alignment horizontal="center" wrapText="1"/>
    </xf>
    <xf numFmtId="0" fontId="21" fillId="0" borderId="0" xfId="4" applyFont="1" applyAlignment="1">
      <alignment wrapText="1"/>
    </xf>
    <xf numFmtId="4" fontId="21" fillId="0" borderId="0" xfId="4" applyNumberFormat="1" applyFont="1" applyAlignment="1">
      <alignment wrapText="1"/>
    </xf>
    <xf numFmtId="43" fontId="22" fillId="2" borderId="0" xfId="1" applyNumberFormat="1" applyFont="1" applyFill="1" applyBorder="1"/>
    <xf numFmtId="164" fontId="22" fillId="2" borderId="0" xfId="1" applyNumberFormat="1" applyFont="1" applyFill="1" applyBorder="1"/>
    <xf numFmtId="165" fontId="22" fillId="2" borderId="0" xfId="5" applyNumberFormat="1" applyFont="1" applyFill="1" applyBorder="1"/>
    <xf numFmtId="44" fontId="7" fillId="2" borderId="0" xfId="3" applyFont="1" applyFill="1"/>
    <xf numFmtId="44" fontId="7" fillId="0" borderId="0" xfId="0" applyNumberFormat="1" applyFont="1"/>
    <xf numFmtId="0" fontId="21" fillId="0" borderId="0" xfId="4" applyFont="1" applyAlignment="1">
      <alignment horizontal="right"/>
    </xf>
    <xf numFmtId="0" fontId="21" fillId="0" borderId="0" xfId="4" applyFont="1" applyAlignment="1">
      <alignment horizontal="right" wrapText="1"/>
    </xf>
    <xf numFmtId="4" fontId="21" fillId="0" borderId="12" xfId="4" applyNumberFormat="1" applyFont="1" applyFill="1" applyBorder="1" applyAlignment="1">
      <alignment horizontal="left" vertical="top" wrapText="1"/>
    </xf>
    <xf numFmtId="0" fontId="21" fillId="0" borderId="25" xfId="4" applyFont="1" applyFill="1" applyBorder="1" applyAlignment="1">
      <alignment vertical="top"/>
    </xf>
    <xf numFmtId="0" fontId="21" fillId="0" borderId="12" xfId="4" quotePrefix="1" applyFont="1" applyFill="1" applyBorder="1" applyAlignment="1">
      <alignment horizontal="right" vertical="top" wrapText="1"/>
    </xf>
    <xf numFmtId="4" fontId="21" fillId="0" borderId="12" xfId="4" applyNumberFormat="1" applyFont="1" applyFill="1" applyBorder="1" applyAlignment="1">
      <alignment horizontal="right" vertical="top" wrapText="1"/>
    </xf>
    <xf numFmtId="0" fontId="21" fillId="0" borderId="12" xfId="4" applyFont="1" applyFill="1" applyBorder="1" applyAlignment="1">
      <alignment horizontal="left" vertical="top" wrapText="1"/>
    </xf>
    <xf numFmtId="0" fontId="7" fillId="0" borderId="0" xfId="4" applyFont="1" applyFill="1" applyBorder="1" applyAlignment="1">
      <alignment wrapText="1"/>
    </xf>
    <xf numFmtId="0" fontId="21" fillId="0" borderId="0" xfId="4" applyFont="1" applyAlignment="1">
      <alignment horizontal="left" wrapText="1"/>
    </xf>
    <xf numFmtId="0" fontId="7" fillId="0" borderId="25" xfId="4" applyFont="1" applyFill="1" applyBorder="1" applyAlignment="1">
      <alignment vertical="top" wrapText="1"/>
    </xf>
    <xf numFmtId="0" fontId="10" fillId="0" borderId="1" xfId="0" applyFont="1" applyBorder="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1" fillId="0" borderId="0" xfId="0" applyFont="1" applyAlignment="1"/>
    <xf numFmtId="0" fontId="25" fillId="0" borderId="6" xfId="0" applyFont="1" applyBorder="1" applyAlignment="1"/>
    <xf numFmtId="0" fontId="21" fillId="0" borderId="0" xfId="0" applyFont="1" applyFill="1" applyAlignment="1"/>
    <xf numFmtId="0" fontId="25" fillId="0" borderId="6" xfId="0" applyFont="1" applyFill="1" applyBorder="1" applyAlignment="1"/>
    <xf numFmtId="0" fontId="19" fillId="0" borderId="0" xfId="0" applyFont="1" applyAlignment="1"/>
    <xf numFmtId="0" fontId="0" fillId="0" borderId="0" xfId="0" applyAlignment="1"/>
    <xf numFmtId="0" fontId="6" fillId="0" borderId="0" xfId="0" applyFont="1" applyFill="1" applyBorder="1" applyAlignment="1">
      <alignment horizontal="left" vertical="center"/>
    </xf>
    <xf numFmtId="0" fontId="0" fillId="0" borderId="0" xfId="0" applyAlignment="1">
      <alignment vertical="center"/>
    </xf>
    <xf numFmtId="0" fontId="6" fillId="0" borderId="0" xfId="0" applyNumberFormat="1" applyFont="1" applyFill="1" applyBorder="1" applyAlignment="1">
      <alignment horizontal="left" vertical="center"/>
    </xf>
    <xf numFmtId="10"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10"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10" fontId="6" fillId="0" borderId="0" xfId="0" applyNumberFormat="1" applyFont="1" applyFill="1" applyBorder="1" applyAlignment="1">
      <alignment vertical="center"/>
    </xf>
    <xf numFmtId="43" fontId="7" fillId="0" borderId="12" xfId="2" applyFont="1" applyFill="1" applyBorder="1" applyAlignment="1">
      <alignment horizontal="right" vertical="top" wrapText="1"/>
    </xf>
    <xf numFmtId="0" fontId="7" fillId="0" borderId="10" xfId="4" applyFont="1" applyFill="1" applyBorder="1" applyAlignment="1">
      <alignment vertical="top" wrapText="1"/>
    </xf>
    <xf numFmtId="0" fontId="7" fillId="0" borderId="12" xfId="4" applyFont="1" applyFill="1" applyBorder="1" applyAlignment="1">
      <alignment horizontal="right" vertical="top" wrapText="1"/>
    </xf>
    <xf numFmtId="0" fontId="7" fillId="0" borderId="12" xfId="4" applyFont="1" applyFill="1" applyBorder="1" applyAlignment="1">
      <alignment vertical="top" wrapText="1"/>
    </xf>
    <xf numFmtId="0" fontId="7" fillId="0" borderId="12" xfId="4" applyFont="1" applyFill="1" applyBorder="1" applyAlignment="1">
      <alignment horizontal="center" vertical="top" wrapText="1"/>
    </xf>
    <xf numFmtId="4" fontId="7" fillId="0" borderId="12" xfId="4" applyNumberFormat="1" applyFont="1" applyFill="1" applyBorder="1" applyAlignment="1">
      <alignment horizontal="left" vertical="top" wrapText="1"/>
    </xf>
    <xf numFmtId="0" fontId="9" fillId="2" borderId="25" xfId="4" applyFont="1" applyFill="1" applyBorder="1" applyAlignment="1">
      <alignment vertical="top" wrapText="1"/>
    </xf>
    <xf numFmtId="0" fontId="10" fillId="2" borderId="12" xfId="4" applyFont="1" applyFill="1" applyBorder="1" applyAlignment="1">
      <alignment vertical="top" wrapText="1"/>
    </xf>
    <xf numFmtId="0" fontId="10" fillId="2" borderId="12" xfId="4" applyFont="1" applyFill="1" applyBorder="1" applyAlignment="1">
      <alignment horizontal="right" vertical="top" wrapText="1"/>
    </xf>
    <xf numFmtId="0" fontId="7" fillId="2" borderId="12" xfId="4" applyFont="1" applyFill="1" applyBorder="1" applyAlignment="1">
      <alignment vertical="top" wrapText="1"/>
    </xf>
    <xf numFmtId="0" fontId="7" fillId="2" borderId="10" xfId="4" applyFont="1" applyFill="1" applyBorder="1" applyAlignment="1">
      <alignment vertical="top" wrapText="1"/>
    </xf>
    <xf numFmtId="0" fontId="7" fillId="0" borderId="12" xfId="0" applyFont="1" applyFill="1" applyBorder="1" applyAlignment="1">
      <alignment vertical="top" wrapText="1"/>
    </xf>
    <xf numFmtId="0" fontId="6" fillId="4" borderId="9" xfId="0" applyFont="1" applyFill="1" applyBorder="1"/>
    <xf numFmtId="0" fontId="7" fillId="4" borderId="9" xfId="0" applyFont="1" applyFill="1" applyBorder="1"/>
    <xf numFmtId="0" fontId="21" fillId="4" borderId="9" xfId="0" applyFont="1" applyFill="1" applyBorder="1"/>
    <xf numFmtId="0" fontId="21" fillId="4" borderId="9" xfId="0" applyFont="1" applyFill="1" applyBorder="1" applyAlignment="1"/>
    <xf numFmtId="0" fontId="25" fillId="0" borderId="6" xfId="0" applyFont="1" applyFill="1" applyBorder="1" applyAlignment="1">
      <alignment horizontal="center"/>
    </xf>
    <xf numFmtId="0" fontId="7" fillId="0" borderId="0" xfId="4" applyFont="1" applyFill="1" applyAlignment="1">
      <alignment wrapText="1"/>
    </xf>
    <xf numFmtId="0" fontId="33" fillId="0" borderId="10" xfId="0" applyFont="1" applyFill="1" applyBorder="1" applyAlignment="1">
      <alignment vertical="top" wrapText="1"/>
    </xf>
    <xf numFmtId="0" fontId="33" fillId="0" borderId="12" xfId="0" applyFont="1" applyFill="1" applyBorder="1" applyAlignment="1">
      <alignment wrapText="1"/>
    </xf>
    <xf numFmtId="0" fontId="34" fillId="0" borderId="0" xfId="0" applyFont="1" applyFill="1" applyAlignment="1">
      <alignment vertical="center"/>
    </xf>
    <xf numFmtId="0" fontId="10" fillId="0" borderId="0" xfId="8" applyFont="1" applyFill="1" applyAlignment="1">
      <alignment wrapText="1"/>
    </xf>
    <xf numFmtId="0" fontId="10" fillId="0" borderId="3" xfId="8" applyFont="1" applyFill="1" applyBorder="1" applyAlignment="1">
      <alignment wrapText="1"/>
    </xf>
    <xf numFmtId="0" fontId="36" fillId="0" borderId="0" xfId="8" applyFont="1" applyAlignment="1">
      <alignment vertical="center" wrapText="1"/>
    </xf>
    <xf numFmtId="0" fontId="36" fillId="0" borderId="0" xfId="8" applyFont="1" applyAlignment="1">
      <alignment horizontal="left"/>
    </xf>
    <xf numFmtId="0" fontId="10" fillId="0" borderId="0" xfId="8" applyFont="1" applyFill="1" applyAlignment="1">
      <alignment vertical="top" wrapText="1"/>
    </xf>
    <xf numFmtId="0" fontId="36" fillId="0" borderId="0" xfId="8" applyFont="1" applyAlignment="1">
      <alignment wrapText="1"/>
    </xf>
    <xf numFmtId="0" fontId="36" fillId="0" borderId="0" xfId="8" applyFont="1" applyAlignment="1">
      <alignment horizontal="right" wrapText="1"/>
    </xf>
    <xf numFmtId="0" fontId="36" fillId="0" borderId="0" xfId="8" applyFont="1" applyFill="1" applyAlignment="1">
      <alignment wrapText="1"/>
    </xf>
    <xf numFmtId="4" fontId="36" fillId="0" borderId="0" xfId="8" applyNumberFormat="1" applyFont="1" applyAlignment="1">
      <alignment horizontal="right" wrapText="1"/>
    </xf>
    <xf numFmtId="9" fontId="36" fillId="0" borderId="0" xfId="10" applyFont="1" applyAlignment="1">
      <alignment horizontal="right" wrapText="1"/>
    </xf>
    <xf numFmtId="43" fontId="10" fillId="0" borderId="1" xfId="1" applyFont="1" applyFill="1" applyBorder="1" applyAlignment="1">
      <alignment horizontal="center" vertical="center" wrapText="1"/>
    </xf>
    <xf numFmtId="43" fontId="10" fillId="0" borderId="0" xfId="1" applyFont="1" applyFill="1" applyAlignment="1">
      <alignment horizontal="center" vertical="center" wrapText="1"/>
    </xf>
    <xf numFmtId="43" fontId="9" fillId="0" borderId="0" xfId="1" applyFont="1" applyFill="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wrapText="1"/>
    </xf>
    <xf numFmtId="0" fontId="25" fillId="0" borderId="23" xfId="0" applyFont="1" applyFill="1" applyBorder="1"/>
    <xf numFmtId="0" fontId="19" fillId="0" borderId="0" xfId="0" applyFont="1" applyFill="1"/>
    <xf numFmtId="0" fontId="0" fillId="0" borderId="0" xfId="0" applyFill="1" applyAlignment="1">
      <alignment vertical="center"/>
    </xf>
    <xf numFmtId="0" fontId="13" fillId="0" borderId="0" xfId="0" applyFont="1" applyFill="1"/>
    <xf numFmtId="4" fontId="21" fillId="0" borderId="0" xfId="4" applyNumberFormat="1" applyFont="1" applyFill="1" applyBorder="1" applyAlignment="1">
      <alignment horizontal="center" wrapText="1"/>
    </xf>
    <xf numFmtId="4" fontId="21" fillId="0" borderId="0" xfId="4" applyNumberFormat="1" applyFont="1" applyFill="1" applyAlignment="1">
      <alignment wrapText="1"/>
    </xf>
    <xf numFmtId="0" fontId="21" fillId="0" borderId="12" xfId="4" applyFont="1" applyBorder="1" applyAlignment="1">
      <alignment wrapText="1"/>
    </xf>
    <xf numFmtId="0" fontId="21" fillId="0" borderId="12" xfId="4" applyFont="1" applyBorder="1" applyAlignment="1">
      <alignment horizontal="right" wrapText="1"/>
    </xf>
    <xf numFmtId="4" fontId="21" fillId="0" borderId="12" xfId="4" applyNumberFormat="1" applyFont="1" applyFill="1" applyBorder="1" applyAlignment="1">
      <alignment wrapText="1"/>
    </xf>
    <xf numFmtId="4" fontId="21" fillId="0" borderId="12" xfId="4" applyNumberFormat="1" applyFont="1" applyBorder="1" applyAlignment="1">
      <alignment wrapText="1"/>
    </xf>
    <xf numFmtId="4" fontId="21" fillId="0" borderId="0" xfId="4" applyNumberFormat="1" applyFont="1" applyAlignment="1">
      <alignment horizontal="left"/>
    </xf>
    <xf numFmtId="0" fontId="21" fillId="0" borderId="12" xfId="4" applyFont="1" applyFill="1" applyBorder="1" applyAlignment="1">
      <alignment wrapText="1"/>
    </xf>
    <xf numFmtId="0" fontId="7" fillId="0" borderId="0" xfId="4" applyFont="1" applyAlignment="1">
      <alignment horizontal="left" vertical="top"/>
    </xf>
    <xf numFmtId="0" fontId="7" fillId="0" borderId="0" xfId="4" applyFont="1" applyAlignment="1">
      <alignment vertical="top" wrapText="1"/>
    </xf>
    <xf numFmtId="0" fontId="7" fillId="0" borderId="0" xfId="4" applyFont="1" applyBorder="1" applyAlignment="1">
      <alignment vertical="top" wrapText="1"/>
    </xf>
    <xf numFmtId="0" fontId="7" fillId="0" borderId="0" xfId="4" applyFont="1" applyFill="1" applyBorder="1" applyAlignment="1">
      <alignment vertical="top" wrapText="1"/>
    </xf>
    <xf numFmtId="0" fontId="24" fillId="0" borderId="0" xfId="4" applyFont="1" applyAlignment="1">
      <alignment horizontal="center" vertical="center"/>
    </xf>
    <xf numFmtId="0" fontId="27" fillId="0" borderId="0" xfId="4" applyFont="1" applyAlignment="1">
      <alignment horizontal="center" vertical="center"/>
    </xf>
    <xf numFmtId="3" fontId="7" fillId="0" borderId="0" xfId="0" applyNumberFormat="1" applyFont="1"/>
    <xf numFmtId="4" fontId="7" fillId="0" borderId="12" xfId="8" applyNumberFormat="1" applyFont="1" applyFill="1" applyBorder="1" applyAlignment="1">
      <alignment horizontal="left" vertical="top" wrapText="1"/>
    </xf>
    <xf numFmtId="0" fontId="38" fillId="4" borderId="38" xfId="8" applyFont="1" applyFill="1" applyBorder="1" applyAlignment="1">
      <alignment horizontal="right" vertical="top" wrapText="1"/>
    </xf>
    <xf numFmtId="0" fontId="36" fillId="4" borderId="38" xfId="8" applyFont="1" applyFill="1" applyBorder="1" applyAlignment="1">
      <alignment horizontal="right" vertical="top" wrapText="1"/>
    </xf>
    <xf numFmtId="0" fontId="10" fillId="0" borderId="0" xfId="8" applyFont="1" applyFill="1" applyAlignment="1">
      <alignment vertical="top" wrapText="1"/>
    </xf>
    <xf numFmtId="0" fontId="10" fillId="0" borderId="41" xfId="8" applyFont="1" applyFill="1" applyBorder="1" applyAlignment="1">
      <alignment wrapText="1"/>
    </xf>
    <xf numFmtId="0" fontId="10" fillId="0" borderId="40" xfId="8" applyFont="1" applyFill="1" applyBorder="1" applyAlignment="1">
      <alignment wrapText="1"/>
    </xf>
    <xf numFmtId="0" fontId="39" fillId="4" borderId="44" xfId="8" applyFont="1" applyFill="1" applyBorder="1" applyAlignment="1">
      <alignment vertical="top"/>
    </xf>
    <xf numFmtId="0" fontId="10" fillId="0" borderId="36" xfId="8" applyFont="1" applyFill="1" applyBorder="1" applyAlignment="1">
      <alignment vertical="top" wrapText="1"/>
    </xf>
    <xf numFmtId="0" fontId="21" fillId="0" borderId="0" xfId="4" applyFont="1" applyFill="1" applyAlignment="1">
      <alignment horizontal="left"/>
    </xf>
    <xf numFmtId="43" fontId="21" fillId="0" borderId="0" xfId="2" applyFont="1" applyFill="1" applyBorder="1" applyAlignment="1">
      <alignment horizontal="right" wrapText="1"/>
    </xf>
    <xf numFmtId="0" fontId="21" fillId="0" borderId="0" xfId="4" applyFont="1" applyFill="1" applyAlignment="1">
      <alignment wrapText="1"/>
    </xf>
    <xf numFmtId="43" fontId="30" fillId="6" borderId="12" xfId="2" applyFont="1" applyFill="1" applyBorder="1" applyAlignment="1">
      <alignment horizontal="right" vertical="top" wrapText="1"/>
    </xf>
    <xf numFmtId="43" fontId="27" fillId="6" borderId="12" xfId="2" applyFont="1" applyFill="1" applyBorder="1" applyAlignment="1">
      <alignment horizontal="right" vertical="top" wrapText="1"/>
    </xf>
    <xf numFmtId="0" fontId="10" fillId="6" borderId="12" xfId="4" applyFont="1" applyFill="1" applyBorder="1" applyAlignment="1">
      <alignment vertical="top" wrapText="1"/>
    </xf>
    <xf numFmtId="0" fontId="36" fillId="0" borderId="0" xfId="8" applyFont="1" applyFill="1" applyAlignment="1">
      <alignment horizontal="right"/>
    </xf>
    <xf numFmtId="0" fontId="36" fillId="0" borderId="0" xfId="8" applyFont="1" applyFill="1" applyAlignment="1">
      <alignment horizontal="right" wrapText="1"/>
    </xf>
    <xf numFmtId="0" fontId="24" fillId="0" borderId="0" xfId="4" applyFont="1" applyAlignment="1">
      <alignment horizontal="left" vertical="top"/>
    </xf>
    <xf numFmtId="0" fontId="21" fillId="0" borderId="0" xfId="4" applyFont="1" applyAlignment="1">
      <alignment horizontal="left" vertical="top"/>
    </xf>
    <xf numFmtId="0" fontId="24" fillId="2" borderId="2" xfId="4" applyFont="1" applyFill="1" applyBorder="1" applyAlignment="1">
      <alignment vertical="top" wrapText="1"/>
    </xf>
    <xf numFmtId="0" fontId="21" fillId="0" borderId="0" xfId="4" applyFont="1" applyBorder="1" applyAlignment="1">
      <alignment horizontal="right" vertical="top" wrapText="1"/>
    </xf>
    <xf numFmtId="0" fontId="21" fillId="0" borderId="0" xfId="4" applyFont="1" applyBorder="1" applyAlignment="1">
      <alignment vertical="top" wrapText="1"/>
    </xf>
    <xf numFmtId="0" fontId="21" fillId="0" borderId="0" xfId="4" applyFont="1" applyAlignment="1">
      <alignment vertical="top" wrapText="1"/>
    </xf>
    <xf numFmtId="0" fontId="33" fillId="0" borderId="16" xfId="0" applyFont="1" applyFill="1" applyBorder="1" applyAlignment="1">
      <alignment vertical="center" wrapText="1"/>
    </xf>
    <xf numFmtId="0" fontId="21" fillId="0" borderId="12" xfId="8" applyFont="1" applyFill="1" applyBorder="1" applyAlignment="1">
      <alignment vertical="top" wrapText="1"/>
    </xf>
    <xf numFmtId="0" fontId="21" fillId="0" borderId="12" xfId="8" applyFont="1" applyFill="1" applyBorder="1" applyAlignment="1">
      <alignment horizontal="right" vertical="top" wrapText="1"/>
    </xf>
    <xf numFmtId="165" fontId="21" fillId="0" borderId="12" xfId="10" applyNumberFormat="1" applyFont="1" applyFill="1" applyBorder="1" applyAlignment="1">
      <alignment horizontal="center" vertical="top" wrapText="1"/>
    </xf>
    <xf numFmtId="0" fontId="21" fillId="0" borderId="12" xfId="8" applyFont="1" applyFill="1" applyBorder="1" applyAlignment="1">
      <alignment horizontal="center" vertical="top" wrapText="1"/>
    </xf>
    <xf numFmtId="0" fontId="7" fillId="0" borderId="25" xfId="8" applyFont="1" applyFill="1" applyBorder="1" applyAlignment="1">
      <alignment vertical="top" wrapText="1"/>
    </xf>
    <xf numFmtId="0" fontId="7" fillId="0" borderId="12" xfId="8" applyFont="1" applyFill="1" applyBorder="1" applyAlignment="1">
      <alignment horizontal="right" vertical="top" wrapText="1"/>
    </xf>
    <xf numFmtId="43" fontId="7" fillId="0" borderId="12" xfId="9" applyFont="1" applyFill="1" applyBorder="1" applyAlignment="1">
      <alignment horizontal="right" vertical="top" wrapText="1"/>
    </xf>
    <xf numFmtId="0" fontId="7" fillId="0" borderId="12" xfId="8" applyFont="1" applyFill="1" applyBorder="1" applyAlignment="1">
      <alignment horizontal="center" vertical="top" wrapText="1"/>
    </xf>
    <xf numFmtId="43" fontId="21" fillId="0" borderId="12" xfId="9" applyFont="1" applyFill="1" applyBorder="1" applyAlignment="1">
      <alignment horizontal="right" vertical="top" wrapText="1"/>
    </xf>
    <xf numFmtId="0" fontId="7" fillId="0" borderId="12" xfId="8" applyFont="1" applyFill="1" applyBorder="1" applyAlignment="1">
      <alignment vertical="top" wrapText="1"/>
    </xf>
    <xf numFmtId="4" fontId="7" fillId="0" borderId="10" xfId="8" applyNumberFormat="1" applyFont="1" applyFill="1" applyBorder="1" applyAlignment="1">
      <alignment horizontal="left" vertical="top" wrapText="1"/>
    </xf>
    <xf numFmtId="4" fontId="21" fillId="0" borderId="10" xfId="8" applyNumberFormat="1" applyFont="1" applyFill="1" applyBorder="1" applyAlignment="1">
      <alignment horizontal="left" vertical="top" wrapText="1"/>
    </xf>
    <xf numFmtId="0" fontId="7" fillId="0" borderId="0" xfId="0" applyFont="1" applyAlignment="1">
      <alignment horizontal="left" indent="2"/>
    </xf>
    <xf numFmtId="0" fontId="29" fillId="0" borderId="14" xfId="4" applyFont="1" applyBorder="1" applyAlignment="1">
      <alignment horizontal="center" wrapText="1"/>
    </xf>
    <xf numFmtId="0" fontId="29" fillId="0" borderId="0" xfId="4" applyFont="1" applyBorder="1" applyAlignment="1">
      <alignment horizontal="center" wrapText="1"/>
    </xf>
    <xf numFmtId="0" fontId="29" fillId="0" borderId="0" xfId="4" applyFont="1" applyFill="1" applyBorder="1" applyAlignment="1">
      <alignment horizontal="center" wrapText="1"/>
    </xf>
    <xf numFmtId="4" fontId="29" fillId="0" borderId="0" xfId="4" applyNumberFormat="1" applyFont="1" applyFill="1" applyBorder="1" applyAlignment="1">
      <alignment horizontal="center" wrapText="1"/>
    </xf>
    <xf numFmtId="4" fontId="29" fillId="0" borderId="0" xfId="4" applyNumberFormat="1" applyFont="1" applyBorder="1" applyAlignment="1">
      <alignment horizontal="center" wrapText="1"/>
    </xf>
    <xf numFmtId="0" fontId="22" fillId="0" borderId="12" xfId="4" applyFont="1" applyBorder="1" applyAlignment="1">
      <alignment horizontal="center"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25" xfId="0" applyFont="1" applyBorder="1" applyAlignment="1">
      <alignment vertical="top" wrapText="1"/>
    </xf>
    <xf numFmtId="0" fontId="7" fillId="0" borderId="12" xfId="0" applyFont="1" applyBorder="1" applyAlignment="1">
      <alignment horizontal="right" vertical="top" wrapText="1"/>
    </xf>
    <xf numFmtId="2" fontId="22" fillId="0" borderId="12" xfId="4" applyNumberFormat="1" applyFont="1" applyFill="1" applyBorder="1" applyAlignment="1">
      <alignment horizontal="center" vertical="top" wrapText="1"/>
    </xf>
    <xf numFmtId="2" fontId="22" fillId="0" borderId="12" xfId="4" applyNumberFormat="1" applyFont="1" applyBorder="1" applyAlignment="1">
      <alignment horizontal="center" vertical="top" wrapText="1"/>
    </xf>
    <xf numFmtId="3" fontId="7" fillId="0" borderId="0" xfId="0" applyNumberFormat="1" applyFont="1" applyBorder="1"/>
    <xf numFmtId="0" fontId="7" fillId="0" borderId="0" xfId="0" applyFont="1" applyBorder="1"/>
    <xf numFmtId="4" fontId="7" fillId="0" borderId="47" xfId="0" applyNumberFormat="1" applyFont="1" applyBorder="1"/>
    <xf numFmtId="0" fontId="40" fillId="0" borderId="37" xfId="11" applyFont="1" applyFill="1" applyBorder="1" applyAlignment="1">
      <alignment horizontal="left" vertical="center" wrapText="1"/>
    </xf>
    <xf numFmtId="0" fontId="40" fillId="0" borderId="38" xfId="11" applyFont="1" applyFill="1" applyBorder="1" applyAlignment="1">
      <alignment horizontal="left" vertical="center" wrapText="1"/>
    </xf>
    <xf numFmtId="0" fontId="40" fillId="0" borderId="45" xfId="11" applyFont="1" applyFill="1" applyBorder="1" applyAlignment="1">
      <alignment horizontal="left" vertical="center" wrapText="1"/>
    </xf>
    <xf numFmtId="0" fontId="7" fillId="0" borderId="12" xfId="8" applyFont="1" applyBorder="1" applyAlignment="1">
      <alignment horizontal="right" vertical="top" wrapText="1"/>
    </xf>
    <xf numFmtId="0" fontId="7" fillId="0" borderId="25" xfId="0" applyFont="1" applyFill="1" applyBorder="1" applyAlignment="1">
      <alignment vertical="top" wrapText="1"/>
    </xf>
    <xf numFmtId="0" fontId="7" fillId="0" borderId="10" xfId="0" applyFont="1" applyFill="1" applyBorder="1" applyAlignment="1">
      <alignment vertical="top" wrapText="1"/>
    </xf>
    <xf numFmtId="0" fontId="35" fillId="0" borderId="1" xfId="8" applyFont="1" applyFill="1" applyBorder="1" applyAlignment="1">
      <alignment horizontal="right" wrapText="1"/>
    </xf>
    <xf numFmtId="0" fontId="35" fillId="0" borderId="0" xfId="8" applyFont="1" applyFill="1" applyBorder="1" applyAlignment="1">
      <alignment horizontal="right" wrapText="1"/>
    </xf>
    <xf numFmtId="166" fontId="7" fillId="0" borderId="34" xfId="8" applyNumberFormat="1" applyFont="1" applyFill="1" applyBorder="1" applyAlignment="1">
      <alignment horizontal="center" vertical="top" wrapText="1"/>
    </xf>
    <xf numFmtId="166" fontId="21" fillId="0" borderId="34" xfId="8" applyNumberFormat="1" applyFont="1" applyFill="1" applyBorder="1" applyAlignment="1">
      <alignment horizontal="center" vertical="top" wrapText="1"/>
    </xf>
    <xf numFmtId="0" fontId="36" fillId="4" borderId="2" xfId="8" applyFont="1" applyFill="1" applyBorder="1" applyAlignment="1">
      <alignment horizontal="right" vertical="top" wrapText="1"/>
    </xf>
    <xf numFmtId="0" fontId="35" fillId="4" borderId="2" xfId="8" applyFont="1" applyFill="1" applyBorder="1" applyAlignment="1">
      <alignment vertical="top" wrapText="1"/>
    </xf>
    <xf numFmtId="0" fontId="36" fillId="4" borderId="32" xfId="8" applyFont="1" applyFill="1" applyBorder="1" applyAlignment="1">
      <alignment vertical="top" wrapText="1"/>
    </xf>
    <xf numFmtId="0" fontId="7" fillId="0" borderId="36" xfId="8" applyFont="1" applyFill="1" applyBorder="1" applyAlignment="1">
      <alignment vertical="top" wrapText="1"/>
    </xf>
    <xf numFmtId="2" fontId="21" fillId="0" borderId="12" xfId="9" applyNumberFormat="1" applyFont="1" applyFill="1" applyBorder="1" applyAlignment="1">
      <alignment horizontal="right" vertical="top" wrapText="1"/>
    </xf>
    <xf numFmtId="43" fontId="7" fillId="0" borderId="12" xfId="1" applyFont="1" applyFill="1" applyBorder="1" applyAlignment="1">
      <alignment vertical="top" wrapText="1"/>
    </xf>
    <xf numFmtId="4" fontId="21" fillId="0" borderId="12" xfId="8" applyNumberFormat="1" applyFont="1" applyFill="1" applyBorder="1" applyAlignment="1">
      <alignment horizontal="left" vertical="top" wrapText="1"/>
    </xf>
    <xf numFmtId="0" fontId="7" fillId="0" borderId="0" xfId="8" applyFont="1" applyFill="1" applyAlignment="1">
      <alignment vertical="top" wrapText="1"/>
    </xf>
    <xf numFmtId="43" fontId="21" fillId="0" borderId="34" xfId="1" applyFont="1" applyFill="1" applyBorder="1" applyAlignment="1">
      <alignment horizontal="center" vertical="top" wrapText="1"/>
    </xf>
    <xf numFmtId="43" fontId="7" fillId="0" borderId="34" xfId="1" applyFont="1" applyFill="1" applyBorder="1" applyAlignment="1">
      <alignment horizontal="center" vertical="top" wrapText="1"/>
    </xf>
    <xf numFmtId="10" fontId="25" fillId="0" borderId="0" xfId="0" applyNumberFormat="1" applyFont="1" applyFill="1" applyAlignment="1">
      <alignment horizontal="center"/>
    </xf>
    <xf numFmtId="0" fontId="22" fillId="0" borderId="12" xfId="4" applyFont="1" applyBorder="1" applyAlignment="1">
      <alignment horizontal="left" wrapText="1"/>
    </xf>
    <xf numFmtId="0" fontId="22" fillId="0" borderId="12" xfId="4" applyFont="1" applyBorder="1" applyAlignment="1">
      <alignment horizontal="center" wrapText="1"/>
    </xf>
    <xf numFmtId="0" fontId="22" fillId="0" borderId="12" xfId="4" applyFont="1" applyFill="1" applyBorder="1" applyAlignment="1">
      <alignment horizontal="center" wrapText="1"/>
    </xf>
    <xf numFmtId="0" fontId="42" fillId="0" borderId="0" xfId="8" applyFont="1" applyFill="1" applyAlignment="1">
      <alignment vertical="top" wrapText="1"/>
    </xf>
    <xf numFmtId="0" fontId="43" fillId="0" borderId="0" xfId="0" applyFont="1"/>
    <xf numFmtId="0" fontId="25" fillId="0" borderId="48" xfId="0" applyFont="1" applyFill="1" applyBorder="1"/>
    <xf numFmtId="4" fontId="21" fillId="0" borderId="12" xfId="4" applyNumberFormat="1" applyFont="1" applyFill="1" applyBorder="1" applyAlignment="1">
      <alignment vertical="top" wrapText="1"/>
    </xf>
    <xf numFmtId="4" fontId="21" fillId="0" borderId="12" xfId="4" applyNumberFormat="1" applyFont="1" applyBorder="1" applyAlignment="1">
      <alignment vertical="top" wrapText="1"/>
    </xf>
    <xf numFmtId="4" fontId="7" fillId="0" borderId="34" xfId="8" applyNumberFormat="1" applyFont="1" applyFill="1" applyBorder="1" applyAlignment="1">
      <alignment horizontal="left" vertical="top" wrapText="1"/>
    </xf>
    <xf numFmtId="0" fontId="12" fillId="0" borderId="0" xfId="0" applyFont="1" applyFill="1" applyBorder="1" applyAlignment="1">
      <alignment horizontal="center" vertical="center" wrapText="1"/>
    </xf>
    <xf numFmtId="0" fontId="0" fillId="0" borderId="0" xfId="0"/>
    <xf numFmtId="0" fontId="7" fillId="0" borderId="0" xfId="0" applyFont="1"/>
    <xf numFmtId="0" fontId="0" fillId="0" borderId="0" xfId="0" applyFill="1"/>
    <xf numFmtId="0" fontId="12" fillId="0" borderId="2"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Border="1" applyAlignment="1">
      <alignment horizontal="center" vertical="center" wrapText="1"/>
    </xf>
    <xf numFmtId="3" fontId="12" fillId="0" borderId="4" xfId="0" applyNumberFormat="1"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49" fontId="13" fillId="0" borderId="0" xfId="0" applyNumberFormat="1" applyFont="1" applyAlignment="1">
      <alignment horizontal="center" vertical="top"/>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0" fontId="7" fillId="0" borderId="0" xfId="0" applyFont="1" applyFill="1"/>
    <xf numFmtId="0" fontId="6" fillId="0" borderId="6" xfId="0" applyFont="1" applyFill="1" applyBorder="1" applyAlignment="1">
      <alignment horizontal="center"/>
    </xf>
    <xf numFmtId="0" fontId="6" fillId="0" borderId="7" xfId="0" applyFont="1" applyFill="1" applyBorder="1" applyAlignment="1">
      <alignment horizontal="center"/>
    </xf>
    <xf numFmtId="49" fontId="13" fillId="0" borderId="0" xfId="0" applyNumberFormat="1" applyFont="1" applyFill="1" applyAlignment="1">
      <alignment horizontal="center" vertical="top"/>
    </xf>
    <xf numFmtId="0" fontId="6" fillId="0" borderId="0" xfId="0" applyFont="1" applyFill="1"/>
    <xf numFmtId="0" fontId="6" fillId="0" borderId="8" xfId="0" applyFont="1" applyFill="1" applyBorder="1" applyAlignment="1">
      <alignment horizontal="center"/>
    </xf>
    <xf numFmtId="43" fontId="6" fillId="0" borderId="7" xfId="1" applyFont="1" applyBorder="1" applyAlignment="1">
      <alignment horizontal="center"/>
    </xf>
    <xf numFmtId="164" fontId="7" fillId="0" borderId="0" xfId="1" applyNumberFormat="1" applyFont="1" applyAlignment="1">
      <alignment horizontal="center"/>
    </xf>
    <xf numFmtId="0" fontId="7" fillId="0" borderId="0" xfId="0" applyFont="1" applyAlignment="1">
      <alignment horizontal="center"/>
    </xf>
    <xf numFmtId="0" fontId="6" fillId="0" borderId="9" xfId="0" applyFont="1" applyFill="1" applyBorder="1" applyAlignment="1">
      <alignment horizontal="center"/>
    </xf>
    <xf numFmtId="10" fontId="6" fillId="0" borderId="9" xfId="0" applyNumberFormat="1" applyFont="1" applyFill="1" applyBorder="1" applyAlignment="1">
      <alignment horizontal="center"/>
    </xf>
    <xf numFmtId="4" fontId="6" fillId="0" borderId="9" xfId="0" applyNumberFormat="1" applyFont="1" applyFill="1" applyBorder="1" applyAlignment="1">
      <alignment horizontal="center"/>
    </xf>
    <xf numFmtId="43" fontId="22" fillId="0" borderId="0" xfId="1" applyNumberFormat="1" applyFont="1" applyBorder="1"/>
    <xf numFmtId="0" fontId="21" fillId="0" borderId="0" xfId="0" applyFont="1"/>
    <xf numFmtId="4" fontId="25" fillId="0" borderId="0" xfId="0" applyNumberFormat="1" applyFont="1" applyFill="1" applyBorder="1" applyAlignment="1">
      <alignment horizontal="center"/>
    </xf>
    <xf numFmtId="4" fontId="25" fillId="0" borderId="9" xfId="0" applyNumberFormat="1" applyFont="1" applyFill="1" applyBorder="1" applyAlignment="1">
      <alignment horizontal="center"/>
    </xf>
    <xf numFmtId="0" fontId="21" fillId="0" borderId="0" xfId="0" applyFont="1" applyFill="1"/>
    <xf numFmtId="0" fontId="25" fillId="0" borderId="1" xfId="0" applyFont="1" applyFill="1" applyBorder="1" applyAlignment="1">
      <alignment horizontal="center"/>
    </xf>
    <xf numFmtId="0" fontId="25" fillId="0" borderId="6" xfId="0" applyFont="1" applyBorder="1" applyAlignment="1">
      <alignment horizontal="center"/>
    </xf>
    <xf numFmtId="0" fontId="25" fillId="0" borderId="19" xfId="0" applyFont="1" applyBorder="1" applyAlignment="1">
      <alignment horizontal="center"/>
    </xf>
    <xf numFmtId="43" fontId="25" fillId="0" borderId="7" xfId="1" applyFont="1" applyBorder="1" applyAlignment="1">
      <alignment horizontal="center"/>
    </xf>
    <xf numFmtId="43" fontId="25" fillId="0" borderId="21" xfId="1" applyFont="1" applyBorder="1" applyAlignment="1">
      <alignment horizontal="center"/>
    </xf>
    <xf numFmtId="43" fontId="25" fillId="0" borderId="21" xfId="1" applyFont="1" applyFill="1" applyBorder="1" applyAlignment="1">
      <alignment horizontal="center"/>
    </xf>
    <xf numFmtId="164" fontId="21" fillId="0" borderId="0" xfId="1" applyNumberFormat="1" applyFont="1" applyAlignment="1">
      <alignment horizontal="center"/>
    </xf>
    <xf numFmtId="164" fontId="21" fillId="0" borderId="0" xfId="1" applyNumberFormat="1" applyFont="1" applyFill="1" applyAlignment="1">
      <alignment horizontal="center"/>
    </xf>
    <xf numFmtId="0" fontId="25" fillId="0" borderId="19" xfId="0" applyFont="1" applyFill="1" applyBorder="1" applyAlignment="1">
      <alignment horizontal="center"/>
    </xf>
    <xf numFmtId="49" fontId="25" fillId="0" borderId="0" xfId="0" applyNumberFormat="1" applyFont="1" applyFill="1" applyAlignment="1">
      <alignment horizontal="center"/>
    </xf>
    <xf numFmtId="49" fontId="26" fillId="0" borderId="0" xfId="0" applyNumberFormat="1" applyFont="1" applyFill="1" applyAlignment="1">
      <alignment horizontal="center" vertical="top"/>
    </xf>
    <xf numFmtId="0" fontId="25" fillId="0" borderId="0" xfId="0" applyFont="1" applyAlignment="1">
      <alignment horizontal="center"/>
    </xf>
    <xf numFmtId="10" fontId="25" fillId="0" borderId="9" xfId="0" applyNumberFormat="1" applyFont="1" applyFill="1" applyBorder="1" applyAlignment="1">
      <alignment horizontal="center"/>
    </xf>
    <xf numFmtId="0" fontId="21" fillId="0" borderId="0" xfId="0" applyFont="1" applyFill="1" applyAlignment="1">
      <alignment horizontal="center"/>
    </xf>
    <xf numFmtId="0" fontId="21" fillId="0" borderId="0" xfId="0" applyFont="1" applyAlignment="1">
      <alignment horizontal="center"/>
    </xf>
    <xf numFmtId="0" fontId="21" fillId="0" borderId="0" xfId="0" applyFont="1" applyAlignment="1"/>
    <xf numFmtId="0" fontId="21" fillId="0" borderId="0" xfId="0" applyFont="1" applyFill="1" applyAlignment="1"/>
    <xf numFmtId="0" fontId="0" fillId="0" borderId="0" xfId="0" applyAlignment="1">
      <alignment vertical="center"/>
    </xf>
    <xf numFmtId="0" fontId="6" fillId="4" borderId="9" xfId="0" applyFont="1" applyFill="1" applyBorder="1"/>
    <xf numFmtId="0" fontId="7" fillId="4" borderId="9" xfId="0" applyFont="1" applyFill="1" applyBorder="1"/>
    <xf numFmtId="0" fontId="21" fillId="4" borderId="9" xfId="0" applyFont="1" applyFill="1" applyBorder="1"/>
    <xf numFmtId="0" fontId="21" fillId="4" borderId="9" xfId="0" applyFont="1" applyFill="1" applyBorder="1" applyAlignment="1"/>
    <xf numFmtId="0" fontId="25" fillId="0" borderId="6" xfId="0" applyFont="1" applyFill="1" applyBorder="1" applyAlignment="1">
      <alignment horizontal="center"/>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wrapText="1"/>
    </xf>
    <xf numFmtId="43" fontId="25" fillId="0" borderId="7" xfId="1" applyFont="1" applyFill="1" applyBorder="1" applyAlignment="1">
      <alignment horizontal="center"/>
    </xf>
    <xf numFmtId="43" fontId="6" fillId="0" borderId="7" xfId="1" applyFont="1" applyFill="1" applyBorder="1" applyAlignment="1">
      <alignment horizontal="center"/>
    </xf>
    <xf numFmtId="10" fontId="25" fillId="0" borderId="0" xfId="0" applyNumberFormat="1" applyFont="1" applyFill="1" applyAlignment="1">
      <alignment horizont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4" fontId="7" fillId="0" borderId="10" xfId="4" applyNumberFormat="1" applyFont="1" applyFill="1" applyBorder="1" applyAlignment="1">
      <alignment horizontal="left" vertical="top" wrapText="1"/>
    </xf>
    <xf numFmtId="3" fontId="7" fillId="0" borderId="34" xfId="8" applyNumberFormat="1" applyFont="1" applyFill="1" applyBorder="1" applyAlignment="1">
      <alignment horizontal="right" vertical="top" wrapText="1"/>
    </xf>
    <xf numFmtId="3" fontId="7" fillId="0" borderId="12" xfId="0" applyNumberFormat="1" applyFont="1" applyFill="1" applyBorder="1" applyAlignment="1">
      <alignment horizontal="right" vertical="top" wrapText="1"/>
    </xf>
    <xf numFmtId="3" fontId="21" fillId="0" borderId="34" xfId="4" applyNumberFormat="1" applyFont="1" applyFill="1" applyBorder="1" applyAlignment="1">
      <alignment horizontal="right" vertical="top" wrapText="1"/>
    </xf>
    <xf numFmtId="0" fontId="36" fillId="0" borderId="0" xfId="8" applyFont="1" applyFill="1" applyAlignment="1">
      <alignment horizontal="right" vertical="top"/>
    </xf>
    <xf numFmtId="0" fontId="40" fillId="0" borderId="38" xfId="11" applyFont="1" applyFill="1" applyBorder="1" applyAlignment="1">
      <alignment horizontal="left" vertical="top" wrapText="1"/>
    </xf>
    <xf numFmtId="3" fontId="7" fillId="0" borderId="12" xfId="4" applyNumberFormat="1" applyFont="1" applyFill="1" applyBorder="1" applyAlignment="1">
      <alignment horizontal="right" vertical="top" wrapText="1"/>
    </xf>
    <xf numFmtId="0" fontId="36" fillId="0" borderId="0" xfId="8" applyFont="1" applyFill="1" applyAlignment="1">
      <alignment horizontal="right" vertical="top" wrapText="1"/>
    </xf>
    <xf numFmtId="49" fontId="7" fillId="0" borderId="0" xfId="0" applyNumberFormat="1" applyFont="1" applyAlignment="1">
      <alignment horizontal="right"/>
    </xf>
    <xf numFmtId="0" fontId="21" fillId="7" borderId="12" xfId="4" applyFont="1" applyFill="1" applyBorder="1" applyAlignment="1">
      <alignment horizontal="right" vertical="top" wrapText="1"/>
    </xf>
    <xf numFmtId="0" fontId="21" fillId="7" borderId="12" xfId="4" applyFont="1" applyFill="1" applyBorder="1" applyAlignment="1">
      <alignment vertical="top" wrapText="1"/>
    </xf>
    <xf numFmtId="43" fontId="21" fillId="7" borderId="12" xfId="2" applyFont="1" applyFill="1" applyBorder="1" applyAlignment="1">
      <alignment horizontal="right" vertical="top" wrapText="1"/>
    </xf>
    <xf numFmtId="165" fontId="21" fillId="7" borderId="12" xfId="6" applyNumberFormat="1" applyFont="1" applyFill="1" applyBorder="1" applyAlignment="1">
      <alignment horizontal="center" vertical="top" wrapText="1"/>
    </xf>
    <xf numFmtId="0" fontId="21" fillId="7" borderId="12" xfId="4" applyFont="1" applyFill="1" applyBorder="1" applyAlignment="1">
      <alignment horizontal="center" vertical="top" wrapText="1"/>
    </xf>
    <xf numFmtId="0" fontId="21" fillId="7" borderId="10" xfId="4" applyFont="1" applyFill="1" applyBorder="1" applyAlignment="1">
      <alignment vertical="top" wrapText="1"/>
    </xf>
    <xf numFmtId="0" fontId="7" fillId="7" borderId="25" xfId="8" applyFont="1" applyFill="1" applyBorder="1" applyAlignment="1">
      <alignment vertical="top" wrapText="1"/>
    </xf>
    <xf numFmtId="0" fontId="21" fillId="7" borderId="12" xfId="8" applyFont="1" applyFill="1" applyBorder="1" applyAlignment="1">
      <alignment vertical="top" wrapText="1"/>
    </xf>
    <xf numFmtId="0" fontId="21" fillId="7" borderId="12" xfId="8" applyFont="1" applyFill="1" applyBorder="1" applyAlignment="1">
      <alignment horizontal="right" vertical="top" wrapText="1"/>
    </xf>
    <xf numFmtId="43" fontId="7" fillId="7" borderId="12" xfId="9" applyFont="1" applyFill="1" applyBorder="1" applyAlignment="1">
      <alignment horizontal="right" vertical="top" wrapText="1"/>
    </xf>
    <xf numFmtId="0" fontId="7" fillId="7" borderId="12" xfId="8" applyFont="1" applyFill="1" applyBorder="1" applyAlignment="1">
      <alignment horizontal="center" vertical="top" wrapText="1"/>
    </xf>
    <xf numFmtId="4" fontId="7" fillId="7" borderId="10" xfId="8" applyNumberFormat="1" applyFont="1" applyFill="1" applyBorder="1" applyAlignment="1">
      <alignment horizontal="left" vertical="top" wrapText="1"/>
    </xf>
    <xf numFmtId="0" fontId="21" fillId="7" borderId="25" xfId="4" applyFont="1" applyFill="1" applyBorder="1" applyAlignment="1">
      <alignment vertical="top" wrapText="1"/>
    </xf>
    <xf numFmtId="43" fontId="7" fillId="7" borderId="12" xfId="2" applyFont="1" applyFill="1" applyBorder="1" applyAlignment="1">
      <alignment horizontal="right" vertical="top" wrapText="1"/>
    </xf>
    <xf numFmtId="4" fontId="21" fillId="7" borderId="12" xfId="4" applyNumberFormat="1" applyFont="1" applyFill="1" applyBorder="1" applyAlignment="1">
      <alignment horizontal="left" vertical="top" wrapText="1"/>
    </xf>
    <xf numFmtId="165" fontId="21" fillId="7" borderId="12" xfId="10" applyNumberFormat="1" applyFont="1" applyFill="1" applyBorder="1" applyAlignment="1">
      <alignment horizontal="center" vertical="top" wrapText="1"/>
    </xf>
    <xf numFmtId="0" fontId="7" fillId="7" borderId="25" xfId="4" applyFont="1" applyFill="1" applyBorder="1" applyAlignment="1">
      <alignment vertical="top" wrapText="1"/>
    </xf>
    <xf numFmtId="0" fontId="7" fillId="7" borderId="12" xfId="4" applyFont="1" applyFill="1" applyBorder="1" applyAlignment="1">
      <alignment horizontal="right" vertical="top" wrapText="1"/>
    </xf>
    <xf numFmtId="43" fontId="21" fillId="7" borderId="12" xfId="9" applyFont="1" applyFill="1" applyBorder="1" applyAlignment="1">
      <alignment horizontal="right" vertical="top" wrapText="1"/>
    </xf>
    <xf numFmtId="0" fontId="21" fillId="7" borderId="12" xfId="8" applyFont="1" applyFill="1" applyBorder="1" applyAlignment="1">
      <alignment horizontal="center" vertical="top" wrapText="1"/>
    </xf>
    <xf numFmtId="4" fontId="7" fillId="7" borderId="12" xfId="4" applyNumberFormat="1" applyFont="1" applyFill="1" applyBorder="1" applyAlignment="1">
      <alignment horizontal="left" vertical="top" wrapText="1"/>
    </xf>
    <xf numFmtId="0" fontId="7" fillId="7" borderId="12" xfId="4" applyFont="1" applyFill="1" applyBorder="1" applyAlignment="1">
      <alignment horizontal="center" vertical="top" wrapText="1"/>
    </xf>
    <xf numFmtId="0" fontId="7" fillId="7" borderId="12" xfId="4" applyFont="1" applyFill="1" applyBorder="1" applyAlignment="1">
      <alignment vertical="top" wrapText="1"/>
    </xf>
    <xf numFmtId="0" fontId="7" fillId="7" borderId="10" xfId="0" applyFont="1" applyFill="1" applyBorder="1" applyAlignment="1">
      <alignment vertical="top" wrapText="1"/>
    </xf>
    <xf numFmtId="0" fontId="7" fillId="7" borderId="12" xfId="8" applyFont="1" applyFill="1" applyBorder="1" applyAlignment="1">
      <alignment horizontal="right" vertical="top" wrapText="1"/>
    </xf>
    <xf numFmtId="0" fontId="7" fillId="7" borderId="12" xfId="8" applyFont="1" applyFill="1" applyBorder="1" applyAlignment="1">
      <alignment vertical="top" wrapText="1"/>
    </xf>
    <xf numFmtId="0" fontId="7" fillId="7" borderId="10" xfId="4" applyFont="1" applyFill="1" applyBorder="1" applyAlignment="1">
      <alignment vertical="top" wrapText="1"/>
    </xf>
    <xf numFmtId="0" fontId="10" fillId="0" borderId="0" xfId="0" applyFont="1" applyAlignment="1">
      <alignment horizontal="center" vertical="center"/>
    </xf>
    <xf numFmtId="0" fontId="11" fillId="0" borderId="12" xfId="8" applyFont="1" applyFill="1" applyBorder="1" applyAlignment="1">
      <alignment vertical="top" wrapText="1"/>
    </xf>
    <xf numFmtId="4" fontId="11" fillId="0" borderId="12" xfId="8" applyNumberFormat="1" applyFont="1" applyFill="1" applyBorder="1" applyAlignment="1">
      <alignment horizontal="left" vertical="top" wrapText="1"/>
    </xf>
    <xf numFmtId="0" fontId="6" fillId="0" borderId="0" xfId="0" applyFont="1" applyFill="1" applyBorder="1" applyAlignment="1">
      <alignment horizontal="left" vertical="top"/>
    </xf>
    <xf numFmtId="0" fontId="9" fillId="0" borderId="0" xfId="0" applyFont="1" applyAlignment="1">
      <alignment horizontal="center" vertical="center"/>
    </xf>
    <xf numFmtId="10" fontId="6" fillId="0" borderId="0" xfId="0" applyNumberFormat="1" applyFont="1" applyFill="1" applyBorder="1" applyAlignment="1">
      <alignment horizontal="left" vertical="center" wrapText="1"/>
    </xf>
    <xf numFmtId="0" fontId="0" fillId="0" borderId="0" xfId="0" applyAlignment="1">
      <alignment vertical="center"/>
    </xf>
    <xf numFmtId="0" fontId="7" fillId="0" borderId="0" xfId="0" applyFont="1" applyAlignment="1"/>
    <xf numFmtId="0" fontId="10" fillId="0" borderId="0" xfId="0" applyFont="1" applyAlignment="1">
      <alignment horizontal="center" vertical="center"/>
    </xf>
    <xf numFmtId="0" fontId="10" fillId="0" borderId="0" xfId="0" applyFont="1" applyAlignment="1"/>
    <xf numFmtId="10" fontId="6" fillId="0" borderId="0" xfId="0" applyNumberFormat="1" applyFont="1" applyFill="1" applyBorder="1" applyAlignment="1">
      <alignment horizontal="left" vertical="center"/>
    </xf>
    <xf numFmtId="0" fontId="44" fillId="0" borderId="9" xfId="0" applyFont="1" applyFill="1" applyBorder="1" applyAlignment="1">
      <alignment horizontal="center" vertical="center"/>
    </xf>
    <xf numFmtId="0" fontId="24" fillId="0" borderId="0" xfId="4" applyFont="1" applyAlignment="1">
      <alignment horizontal="center" vertical="center"/>
    </xf>
    <xf numFmtId="0" fontId="0" fillId="0" borderId="0" xfId="0" applyAlignment="1">
      <alignment horizontal="center" vertical="center"/>
    </xf>
    <xf numFmtId="0" fontId="27" fillId="0" borderId="0" xfId="4" applyFont="1" applyAlignment="1">
      <alignment horizontal="center" vertical="center"/>
    </xf>
    <xf numFmtId="0" fontId="27" fillId="0" borderId="3" xfId="4" applyFont="1" applyBorder="1" applyAlignment="1">
      <alignment horizontal="center" vertical="center"/>
    </xf>
    <xf numFmtId="0" fontId="0" fillId="0" borderId="3" xfId="0" applyBorder="1" applyAlignment="1">
      <alignment horizontal="center" vertical="center"/>
    </xf>
    <xf numFmtId="0" fontId="28" fillId="0" borderId="27" xfId="4" applyFont="1" applyBorder="1" applyAlignment="1">
      <alignment horizontal="center" vertical="center"/>
    </xf>
    <xf numFmtId="0" fontId="29" fillId="0" borderId="13" xfId="4" applyFont="1" applyBorder="1" applyAlignment="1">
      <alignment horizontal="center" wrapText="1"/>
    </xf>
    <xf numFmtId="0" fontId="29" fillId="0" borderId="14" xfId="4" applyFont="1" applyBorder="1" applyAlignment="1">
      <alignment horizontal="center" wrapText="1"/>
    </xf>
    <xf numFmtId="0" fontId="29" fillId="0" borderId="2" xfId="4" applyFont="1" applyBorder="1" applyAlignment="1">
      <alignment horizontal="center" wrapText="1"/>
    </xf>
    <xf numFmtId="0" fontId="29" fillId="0" borderId="0" xfId="4" applyFont="1" applyBorder="1" applyAlignment="1">
      <alignment horizontal="center" wrapText="1"/>
    </xf>
    <xf numFmtId="0" fontId="29" fillId="0" borderId="2" xfId="4" applyFont="1" applyFill="1" applyBorder="1" applyAlignment="1">
      <alignment horizontal="center" wrapText="1"/>
    </xf>
    <xf numFmtId="0" fontId="29" fillId="0" borderId="0" xfId="4" applyFont="1" applyFill="1" applyBorder="1" applyAlignment="1">
      <alignment horizontal="center" wrapText="1"/>
    </xf>
    <xf numFmtId="4" fontId="29" fillId="0" borderId="30" xfId="4" applyNumberFormat="1" applyFont="1" applyFill="1" applyBorder="1" applyAlignment="1">
      <alignment horizontal="center" wrapText="1"/>
    </xf>
    <xf numFmtId="4" fontId="29" fillId="0" borderId="36" xfId="4" applyNumberFormat="1" applyFont="1" applyFill="1" applyBorder="1" applyAlignment="1">
      <alignment horizontal="center" wrapText="1"/>
    </xf>
    <xf numFmtId="0" fontId="29" fillId="0" borderId="32" xfId="4" applyFont="1" applyBorder="1" applyAlignment="1">
      <alignment horizontal="center" wrapText="1"/>
    </xf>
    <xf numFmtId="0" fontId="29" fillId="0" borderId="39" xfId="4" applyFont="1" applyBorder="1" applyAlignment="1">
      <alignment horizontal="center" wrapText="1"/>
    </xf>
    <xf numFmtId="4" fontId="29" fillId="0" borderId="30" xfId="4" applyNumberFormat="1" applyFont="1" applyBorder="1" applyAlignment="1">
      <alignment horizontal="center" wrapText="1"/>
    </xf>
    <xf numFmtId="4" fontId="29" fillId="0" borderId="36" xfId="4" applyNumberFormat="1" applyFont="1" applyBorder="1" applyAlignment="1">
      <alignment horizontal="center" wrapText="1"/>
    </xf>
    <xf numFmtId="0" fontId="29" fillId="0" borderId="30" xfId="4" applyFont="1" applyBorder="1" applyAlignment="1">
      <alignment horizontal="center" wrapText="1"/>
    </xf>
    <xf numFmtId="0" fontId="29" fillId="0" borderId="36" xfId="4" applyFont="1" applyBorder="1" applyAlignment="1">
      <alignment horizontal="center" wrapText="1"/>
    </xf>
    <xf numFmtId="0" fontId="29" fillId="0" borderId="16" xfId="4" applyFont="1" applyBorder="1" applyAlignment="1">
      <alignment horizontal="center" wrapText="1"/>
    </xf>
    <xf numFmtId="0" fontId="29" fillId="0" borderId="17" xfId="4" applyFont="1" applyBorder="1" applyAlignment="1">
      <alignment horizontal="center" wrapText="1"/>
    </xf>
    <xf numFmtId="0" fontId="35" fillId="0" borderId="0" xfId="8" applyFont="1" applyAlignment="1">
      <alignment horizontal="center" vertical="center"/>
    </xf>
    <xf numFmtId="0" fontId="36" fillId="0" borderId="0" xfId="8" applyFont="1" applyAlignment="1">
      <alignment horizontal="center" vertical="center"/>
    </xf>
    <xf numFmtId="0" fontId="36" fillId="0" borderId="3" xfId="8" applyFont="1" applyBorder="1" applyAlignment="1">
      <alignment horizontal="center" vertical="center"/>
    </xf>
    <xf numFmtId="0" fontId="24" fillId="0" borderId="4" xfId="8" applyFont="1" applyBorder="1" applyAlignment="1">
      <alignment horizontal="left" vertical="center"/>
    </xf>
    <xf numFmtId="0" fontId="35" fillId="0" borderId="42" xfId="8" applyFont="1" applyBorder="1" applyAlignment="1">
      <alignment horizontal="center" wrapText="1"/>
    </xf>
    <xf numFmtId="0" fontId="35" fillId="0" borderId="14" xfId="8" applyFont="1" applyBorder="1" applyAlignment="1">
      <alignment horizontal="center" wrapText="1"/>
    </xf>
    <xf numFmtId="0" fontId="35" fillId="0" borderId="1" xfId="8" applyFont="1" applyFill="1" applyBorder="1" applyAlignment="1">
      <alignment horizontal="center" wrapText="1"/>
    </xf>
    <xf numFmtId="0" fontId="35" fillId="0" borderId="0" xfId="8" applyFont="1" applyFill="1" applyBorder="1" applyAlignment="1">
      <alignment horizontal="center" wrapText="1"/>
    </xf>
    <xf numFmtId="0" fontId="35" fillId="0" borderId="1" xfId="8" applyFont="1" applyBorder="1" applyAlignment="1">
      <alignment horizontal="center" wrapText="1"/>
    </xf>
    <xf numFmtId="0" fontId="35" fillId="0" borderId="0" xfId="8" applyFont="1" applyBorder="1" applyAlignment="1">
      <alignment horizontal="center" wrapText="1"/>
    </xf>
    <xf numFmtId="4" fontId="35" fillId="0" borderId="23" xfId="8" applyNumberFormat="1" applyFont="1" applyBorder="1" applyAlignment="1">
      <alignment horizontal="center" wrapText="1"/>
    </xf>
    <xf numFmtId="4" fontId="35" fillId="0" borderId="36" xfId="8" applyNumberFormat="1" applyFont="1" applyBorder="1" applyAlignment="1">
      <alignment horizontal="center" wrapText="1"/>
    </xf>
    <xf numFmtId="9" fontId="35" fillId="0" borderId="43" xfId="10" applyFont="1" applyBorder="1" applyAlignment="1">
      <alignment horizontal="center" wrapText="1"/>
    </xf>
    <xf numFmtId="9" fontId="35" fillId="0" borderId="39" xfId="10" applyFont="1" applyBorder="1" applyAlignment="1">
      <alignment horizontal="center" wrapText="1"/>
    </xf>
    <xf numFmtId="0" fontId="35" fillId="0" borderId="23" xfId="8" applyFont="1" applyFill="1" applyBorder="1" applyAlignment="1">
      <alignment horizontal="right" wrapText="1"/>
    </xf>
    <xf numFmtId="0" fontId="35" fillId="0" borderId="36" xfId="8" applyFont="1" applyFill="1" applyBorder="1" applyAlignment="1">
      <alignment horizontal="right" wrapText="1"/>
    </xf>
    <xf numFmtId="0" fontId="35" fillId="0" borderId="43" xfId="8" applyFont="1" applyBorder="1" applyAlignment="1">
      <alignment horizontal="center" wrapText="1"/>
    </xf>
    <xf numFmtId="0" fontId="35" fillId="0" borderId="39" xfId="8" applyFont="1" applyBorder="1" applyAlignment="1">
      <alignment horizontal="center" wrapText="1"/>
    </xf>
    <xf numFmtId="0" fontId="40" fillId="5" borderId="12" xfId="11" applyFont="1" applyFill="1" applyBorder="1" applyAlignment="1">
      <alignment horizontal="left" vertical="center" wrapText="1"/>
    </xf>
    <xf numFmtId="0" fontId="41" fillId="5" borderId="12" xfId="11" applyFont="1" applyFill="1" applyBorder="1" applyAlignment="1">
      <alignment horizontal="left" vertical="center" wrapText="1"/>
    </xf>
    <xf numFmtId="0" fontId="29" fillId="0" borderId="31" xfId="4" applyFont="1" applyBorder="1" applyAlignment="1">
      <alignment horizontal="center" wrapText="1"/>
    </xf>
    <xf numFmtId="0" fontId="24" fillId="2" borderId="13" xfId="4" applyFont="1" applyFill="1" applyBorder="1" applyAlignment="1">
      <alignment wrapText="1"/>
    </xf>
    <xf numFmtId="0" fontId="24" fillId="2" borderId="2" xfId="4" applyFont="1" applyFill="1" applyBorder="1" applyAlignment="1">
      <alignment wrapText="1"/>
    </xf>
    <xf numFmtId="0" fontId="29" fillId="0" borderId="15" xfId="4" applyFont="1" applyBorder="1" applyAlignment="1">
      <alignment horizontal="center" wrapText="1"/>
    </xf>
    <xf numFmtId="0" fontId="29" fillId="0" borderId="2" xfId="4" applyFont="1" applyBorder="1" applyAlignment="1">
      <alignment horizontal="center" vertical="top" wrapText="1"/>
    </xf>
    <xf numFmtId="0" fontId="29" fillId="0" borderId="9" xfId="4" applyFont="1" applyBorder="1" applyAlignment="1">
      <alignment horizontal="center" vertical="top" wrapText="1"/>
    </xf>
    <xf numFmtId="0" fontId="29" fillId="0" borderId="9" xfId="4" applyFont="1" applyBorder="1" applyAlignment="1">
      <alignment horizontal="center" wrapText="1"/>
    </xf>
    <xf numFmtId="0" fontId="29" fillId="0" borderId="29" xfId="4" applyFont="1" applyBorder="1" applyAlignment="1">
      <alignment horizontal="center" wrapText="1"/>
    </xf>
    <xf numFmtId="0" fontId="29" fillId="0" borderId="33" xfId="4" applyFont="1" applyBorder="1" applyAlignment="1">
      <alignment horizontal="center" wrapText="1"/>
    </xf>
    <xf numFmtId="0" fontId="29" fillId="0" borderId="9" xfId="4" applyFont="1" applyFill="1" applyBorder="1" applyAlignment="1">
      <alignment horizontal="center" wrapText="1"/>
    </xf>
    <xf numFmtId="4" fontId="29" fillId="0" borderId="31" xfId="4" applyNumberFormat="1" applyFont="1" applyBorder="1" applyAlignment="1">
      <alignment horizontal="center" wrapText="1"/>
    </xf>
    <xf numFmtId="4" fontId="29" fillId="0" borderId="31" xfId="4" applyNumberFormat="1" applyFont="1" applyFill="1" applyBorder="1" applyAlignment="1">
      <alignment horizontal="center" wrapText="1"/>
    </xf>
    <xf numFmtId="4" fontId="24" fillId="0" borderId="30" xfId="4" applyNumberFormat="1" applyFont="1" applyFill="1" applyBorder="1" applyAlignment="1">
      <alignment horizontal="center" wrapText="1"/>
    </xf>
    <xf numFmtId="4" fontId="24" fillId="0" borderId="31" xfId="4" applyNumberFormat="1" applyFont="1" applyFill="1" applyBorder="1" applyAlignment="1">
      <alignment horizontal="center" wrapText="1"/>
    </xf>
    <xf numFmtId="0" fontId="24" fillId="0" borderId="32" xfId="4" applyFont="1" applyBorder="1" applyAlignment="1">
      <alignment horizontal="center" wrapText="1"/>
    </xf>
    <xf numFmtId="0" fontId="24" fillId="0" borderId="33" xfId="4" applyFont="1" applyBorder="1" applyAlignment="1">
      <alignment horizontal="center" wrapText="1"/>
    </xf>
    <xf numFmtId="4" fontId="24" fillId="0" borderId="30" xfId="4" applyNumberFormat="1" applyFont="1" applyBorder="1" applyAlignment="1">
      <alignment horizontal="center" wrapText="1"/>
    </xf>
    <xf numFmtId="4" fontId="24" fillId="0" borderId="31" xfId="4" applyNumberFormat="1" applyFont="1" applyBorder="1" applyAlignment="1">
      <alignment horizontal="center" wrapText="1"/>
    </xf>
    <xf numFmtId="0" fontId="35" fillId="0" borderId="9" xfId="8" applyFont="1" applyFill="1" applyBorder="1" applyAlignment="1">
      <alignment horizontal="center" vertical="top" wrapText="1"/>
    </xf>
    <xf numFmtId="0" fontId="40" fillId="5" borderId="37" xfId="11" applyFont="1" applyFill="1" applyBorder="1" applyAlignment="1">
      <alignment horizontal="left" vertical="center" wrapText="1"/>
    </xf>
    <xf numFmtId="0" fontId="40" fillId="5" borderId="38" xfId="11" applyFont="1" applyFill="1" applyBorder="1" applyAlignment="1">
      <alignment horizontal="left" vertical="center" wrapText="1"/>
    </xf>
    <xf numFmtId="0" fontId="40" fillId="5" borderId="45" xfId="11" applyFont="1" applyFill="1" applyBorder="1" applyAlignment="1">
      <alignment horizontal="left" vertical="center" wrapText="1"/>
    </xf>
    <xf numFmtId="0" fontId="40" fillId="5" borderId="29" xfId="11" applyFont="1" applyFill="1" applyBorder="1" applyAlignment="1">
      <alignment horizontal="left" vertical="center" wrapText="1"/>
    </xf>
    <xf numFmtId="0" fontId="39" fillId="4" borderId="38" xfId="8" applyFont="1" applyFill="1" applyBorder="1" applyAlignment="1">
      <alignment horizontal="left" vertical="top" wrapText="1"/>
    </xf>
    <xf numFmtId="0" fontId="7" fillId="5" borderId="11" xfId="8" applyFont="1" applyFill="1" applyBorder="1" applyAlignment="1">
      <alignment vertical="top" wrapText="1"/>
    </xf>
    <xf numFmtId="0" fontId="7" fillId="5" borderId="4" xfId="8" applyFont="1" applyFill="1" applyBorder="1" applyAlignment="1">
      <alignment vertical="top" wrapText="1"/>
    </xf>
    <xf numFmtId="0" fontId="7" fillId="5" borderId="46" xfId="8" applyFont="1" applyFill="1" applyBorder="1" applyAlignment="1">
      <alignment vertical="top" wrapText="1"/>
    </xf>
    <xf numFmtId="0" fontId="35" fillId="4" borderId="38" xfId="8" applyFont="1" applyFill="1" applyBorder="1" applyAlignment="1">
      <alignment horizontal="left" vertical="top" wrapText="1"/>
    </xf>
    <xf numFmtId="0" fontId="7" fillId="5" borderId="1" xfId="8" applyFont="1" applyFill="1" applyBorder="1" applyAlignment="1">
      <alignment vertical="top" wrapText="1"/>
    </xf>
    <xf numFmtId="0" fontId="41" fillId="5" borderId="37" xfId="11" applyFont="1" applyFill="1" applyBorder="1" applyAlignment="1">
      <alignment horizontal="left" vertical="center" wrapText="1"/>
    </xf>
    <xf numFmtId="0" fontId="41" fillId="5" borderId="38" xfId="11" applyFont="1" applyFill="1" applyBorder="1" applyAlignment="1">
      <alignment horizontal="left" vertical="center" wrapText="1"/>
    </xf>
    <xf numFmtId="0" fontId="41" fillId="5" borderId="45" xfId="11" applyFont="1" applyFill="1" applyBorder="1" applyAlignment="1">
      <alignment horizontal="left" vertical="center" wrapText="1"/>
    </xf>
    <xf numFmtId="0" fontId="6" fillId="3" borderId="34" xfId="0" applyFont="1" applyFill="1" applyBorder="1" applyAlignment="1">
      <alignment horizontal="center"/>
    </xf>
    <xf numFmtId="0" fontId="6" fillId="3" borderId="35" xfId="0" applyFont="1" applyFill="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11" fillId="0" borderId="3" xfId="0" applyFont="1" applyBorder="1" applyAlignment="1">
      <alignment horizontal="center"/>
    </xf>
    <xf numFmtId="0" fontId="11" fillId="0" borderId="0"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45" fillId="0" borderId="15" xfId="0" applyFont="1" applyBorder="1" applyAlignment="1">
      <alignment horizontal="center" vertical="center"/>
    </xf>
    <xf numFmtId="0" fontId="45" fillId="0" borderId="9" xfId="0" applyFont="1" applyBorder="1" applyAlignment="1">
      <alignment horizontal="center" vertical="center"/>
    </xf>
    <xf numFmtId="0" fontId="45" fillId="0" borderId="29" xfId="0" applyFont="1" applyBorder="1" applyAlignment="1">
      <alignment horizontal="center" vertical="center"/>
    </xf>
    <xf numFmtId="0" fontId="0" fillId="0" borderId="13" xfId="0" applyBorder="1"/>
    <xf numFmtId="4" fontId="0" fillId="0" borderId="2" xfId="0" applyNumberFormat="1" applyBorder="1"/>
    <xf numFmtId="0" fontId="0" fillId="0" borderId="2" xfId="0" applyBorder="1"/>
    <xf numFmtId="0" fontId="0" fillId="0" borderId="16" xfId="0" applyBorder="1"/>
    <xf numFmtId="0" fontId="16" fillId="0" borderId="14"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7" fillId="0" borderId="14" xfId="0" applyFont="1" applyBorder="1"/>
    <xf numFmtId="4" fontId="7" fillId="0" borderId="0" xfId="0" applyNumberFormat="1" applyFont="1" applyBorder="1"/>
    <xf numFmtId="0" fontId="7" fillId="0" borderId="17" xfId="0" applyFont="1" applyBorder="1"/>
    <xf numFmtId="0" fontId="6" fillId="0" borderId="49" xfId="0" applyFont="1" applyBorder="1"/>
    <xf numFmtId="0" fontId="6" fillId="0" borderId="50" xfId="0" applyFont="1" applyBorder="1" applyAlignment="1">
      <alignment horizontal="center" wrapText="1"/>
    </xf>
    <xf numFmtId="0" fontId="22" fillId="0" borderId="14" xfId="0" applyFont="1" applyBorder="1"/>
    <xf numFmtId="165" fontId="22" fillId="0" borderId="17" xfId="5" applyNumberFormat="1" applyFont="1" applyBorder="1"/>
    <xf numFmtId="165" fontId="22" fillId="2" borderId="17" xfId="5" applyNumberFormat="1" applyFont="1" applyFill="1" applyBorder="1"/>
    <xf numFmtId="165" fontId="21" fillId="0" borderId="17" xfId="5" applyNumberFormat="1" applyFont="1" applyBorder="1"/>
    <xf numFmtId="0" fontId="19" fillId="0" borderId="14" xfId="0" applyFont="1" applyBorder="1"/>
    <xf numFmtId="43" fontId="19" fillId="0" borderId="0" xfId="0" applyNumberFormat="1" applyFont="1" applyBorder="1"/>
    <xf numFmtId="165" fontId="19" fillId="0" borderId="0" xfId="5" applyNumberFormat="1" applyFont="1" applyBorder="1"/>
    <xf numFmtId="0" fontId="19" fillId="0" borderId="0" xfId="0" applyFont="1" applyBorder="1"/>
    <xf numFmtId="165" fontId="19" fillId="0" borderId="17" xfId="5" applyNumberFormat="1" applyFont="1" applyBorder="1"/>
    <xf numFmtId="0" fontId="23" fillId="0" borderId="14" xfId="0" applyFont="1" applyBorder="1" applyAlignment="1">
      <alignment horizontal="left" vertical="center"/>
    </xf>
    <xf numFmtId="43" fontId="24" fillId="0" borderId="0" xfId="0" applyNumberFormat="1" applyFont="1" applyBorder="1" applyAlignment="1">
      <alignment horizontal="left" vertical="center"/>
    </xf>
    <xf numFmtId="0" fontId="24" fillId="0" borderId="0" xfId="0" applyFont="1" applyBorder="1" applyAlignment="1">
      <alignment horizontal="left" vertical="center"/>
    </xf>
    <xf numFmtId="165" fontId="24" fillId="0" borderId="0" xfId="5" applyNumberFormat="1" applyFont="1" applyBorder="1" applyAlignment="1">
      <alignment horizontal="left" vertical="center"/>
    </xf>
    <xf numFmtId="165" fontId="24" fillId="0" borderId="17" xfId="5" applyNumberFormat="1" applyFont="1" applyBorder="1" applyAlignment="1">
      <alignment horizontal="left" vertical="center"/>
    </xf>
    <xf numFmtId="0" fontId="21" fillId="0" borderId="14" xfId="0" applyFont="1" applyBorder="1"/>
    <xf numFmtId="43" fontId="21" fillId="0" borderId="0" xfId="0" applyNumberFormat="1" applyFont="1" applyBorder="1"/>
    <xf numFmtId="4" fontId="21" fillId="0" borderId="0" xfId="0" applyNumberFormat="1" applyFont="1" applyBorder="1"/>
    <xf numFmtId="0" fontId="21" fillId="0" borderId="0" xfId="0" applyFont="1" applyBorder="1"/>
    <xf numFmtId="0" fontId="25" fillId="0" borderId="49" xfId="0" applyFont="1" applyBorder="1"/>
    <xf numFmtId="0" fontId="20" fillId="0" borderId="14" xfId="0" applyFont="1" applyBorder="1"/>
    <xf numFmtId="0" fontId="22" fillId="0" borderId="15" xfId="0" applyFont="1" applyBorder="1"/>
    <xf numFmtId="4" fontId="19" fillId="0" borderId="9" xfId="0" applyNumberFormat="1" applyFont="1" applyBorder="1"/>
    <xf numFmtId="43" fontId="19" fillId="0" borderId="9" xfId="0" applyNumberFormat="1" applyFont="1" applyBorder="1"/>
    <xf numFmtId="165" fontId="19" fillId="0" borderId="9" xfId="5" applyNumberFormat="1" applyFont="1" applyBorder="1"/>
    <xf numFmtId="0" fontId="19" fillId="0" borderId="9" xfId="0" applyFont="1" applyBorder="1"/>
    <xf numFmtId="165" fontId="19" fillId="0" borderId="29" xfId="5" applyNumberFormat="1" applyFont="1" applyBorder="1"/>
    <xf numFmtId="43" fontId="12" fillId="0" borderId="4" xfId="1" applyFont="1" applyBorder="1" applyAlignment="1">
      <alignment horizontal="center"/>
    </xf>
    <xf numFmtId="43" fontId="12" fillId="0" borderId="4" xfId="1" applyFont="1" applyFill="1" applyBorder="1" applyAlignment="1">
      <alignment horizontal="center"/>
    </xf>
    <xf numFmtId="43" fontId="12" fillId="0" borderId="5" xfId="1" applyFont="1" applyBorder="1" applyAlignment="1">
      <alignment horizontal="center"/>
    </xf>
    <xf numFmtId="43" fontId="12" fillId="0" borderId="5" xfId="1" applyFont="1" applyFill="1" applyBorder="1" applyAlignment="1">
      <alignment horizontal="center"/>
    </xf>
    <xf numFmtId="43" fontId="22" fillId="0" borderId="4" xfId="1" applyFont="1" applyBorder="1" applyAlignment="1">
      <alignment horizontal="center"/>
    </xf>
    <xf numFmtId="43" fontId="22" fillId="0" borderId="4" xfId="1" applyFont="1" applyFill="1" applyBorder="1" applyAlignment="1">
      <alignment horizontal="center"/>
    </xf>
    <xf numFmtId="43" fontId="22" fillId="0" borderId="5" xfId="1" applyFont="1" applyFill="1" applyBorder="1" applyAlignment="1">
      <alignment horizontal="center"/>
    </xf>
    <xf numFmtId="43" fontId="25" fillId="0" borderId="20" xfId="1" applyFont="1" applyBorder="1" applyAlignment="1">
      <alignment horizontal="center"/>
    </xf>
    <xf numFmtId="43" fontId="25" fillId="0" borderId="20" xfId="1" applyFont="1" applyFill="1" applyBorder="1" applyAlignment="1">
      <alignment horizontal="center"/>
    </xf>
    <xf numFmtId="43" fontId="6" fillId="0" borderId="6" xfId="1" applyFont="1" applyFill="1" applyBorder="1"/>
    <xf numFmtId="43" fontId="25" fillId="0" borderId="1" xfId="1" applyFont="1" applyFill="1" applyBorder="1"/>
    <xf numFmtId="43" fontId="25" fillId="0" borderId="6" xfId="1" applyFont="1" applyFill="1" applyBorder="1" applyAlignment="1"/>
    <xf numFmtId="43" fontId="25" fillId="0" borderId="6" xfId="1" applyFont="1" applyFill="1" applyBorder="1"/>
    <xf numFmtId="43" fontId="25" fillId="0" borderId="19" xfId="1" applyFont="1" applyFill="1" applyBorder="1"/>
    <xf numFmtId="43" fontId="25" fillId="0" borderId="3" xfId="1" applyFont="1" applyFill="1" applyBorder="1" applyAlignment="1">
      <alignment horizontal="center"/>
    </xf>
    <xf numFmtId="43" fontId="6" fillId="0" borderId="8" xfId="1" applyFont="1" applyFill="1" applyBorder="1" applyAlignment="1">
      <alignment horizontal="center"/>
    </xf>
    <xf numFmtId="43" fontId="25" fillId="0" borderId="0" xfId="1" applyFont="1" applyFill="1" applyBorder="1" applyAlignment="1">
      <alignment horizontal="center"/>
    </xf>
    <xf numFmtId="43" fontId="25" fillId="0" borderId="8" xfId="1" applyFont="1" applyFill="1" applyBorder="1" applyAlignment="1">
      <alignment horizontal="center"/>
    </xf>
    <xf numFmtId="43" fontId="25" fillId="0" borderId="22" xfId="1" applyFont="1" applyFill="1" applyBorder="1" applyAlignment="1">
      <alignment horizontal="center"/>
    </xf>
    <xf numFmtId="43" fontId="6" fillId="0" borderId="6" xfId="1" applyFont="1" applyBorder="1" applyAlignment="1">
      <alignment horizontal="center"/>
    </xf>
    <xf numFmtId="43" fontId="25" fillId="0" borderId="1" xfId="1" applyFont="1" applyFill="1" applyBorder="1" applyAlignment="1">
      <alignment horizontal="center"/>
    </xf>
    <xf numFmtId="43" fontId="25" fillId="0" borderId="6" xfId="1" applyFont="1" applyBorder="1" applyAlignment="1">
      <alignment horizontal="center"/>
    </xf>
    <xf numFmtId="43" fontId="25" fillId="0" borderId="6" xfId="1" applyFont="1" applyFill="1" applyBorder="1" applyAlignment="1">
      <alignment horizontal="center"/>
    </xf>
    <xf numFmtId="43" fontId="25" fillId="0" borderId="19" xfId="1" applyFont="1" applyBorder="1" applyAlignment="1">
      <alignment horizontal="center"/>
    </xf>
    <xf numFmtId="165" fontId="6" fillId="0" borderId="7" xfId="0" applyNumberFormat="1" applyFont="1" applyBorder="1" applyAlignment="1">
      <alignment horizontal="center"/>
    </xf>
    <xf numFmtId="165" fontId="25" fillId="0" borderId="7" xfId="0" applyNumberFormat="1" applyFont="1" applyBorder="1" applyAlignment="1">
      <alignment horizontal="center"/>
    </xf>
    <xf numFmtId="165" fontId="25" fillId="0" borderId="21" xfId="0" applyNumberFormat="1" applyFont="1" applyFill="1" applyBorder="1" applyAlignment="1">
      <alignment horizontal="center"/>
    </xf>
    <xf numFmtId="43" fontId="25" fillId="0" borderId="36" xfId="1" applyFont="1" applyFill="1" applyBorder="1" applyAlignment="1">
      <alignment horizontal="center"/>
    </xf>
    <xf numFmtId="43" fontId="25" fillId="0" borderId="23" xfId="1" applyFont="1" applyFill="1" applyBorder="1" applyAlignment="1">
      <alignment horizontal="center"/>
    </xf>
    <xf numFmtId="165" fontId="6" fillId="0" borderId="7" xfId="0" applyNumberFormat="1" applyFont="1" applyFill="1" applyBorder="1" applyAlignment="1">
      <alignment horizontal="center"/>
    </xf>
    <xf numFmtId="165" fontId="25" fillId="0" borderId="7" xfId="0" applyNumberFormat="1" applyFont="1" applyFill="1" applyBorder="1" applyAlignment="1">
      <alignment horizontal="center"/>
    </xf>
    <xf numFmtId="165" fontId="25" fillId="0" borderId="3" xfId="0" applyNumberFormat="1" applyFont="1" applyFill="1" applyBorder="1" applyAlignment="1">
      <alignment horizontal="center"/>
    </xf>
    <xf numFmtId="43" fontId="6" fillId="0" borderId="6" xfId="1" applyFont="1" applyBorder="1"/>
    <xf numFmtId="43" fontId="25" fillId="0" borderId="6" xfId="1" applyFont="1" applyBorder="1" applyAlignment="1"/>
    <xf numFmtId="43" fontId="25" fillId="0" borderId="6" xfId="1" applyFont="1" applyBorder="1"/>
    <xf numFmtId="43" fontId="25" fillId="0" borderId="23" xfId="1" applyFont="1" applyFill="1" applyBorder="1"/>
    <xf numFmtId="43" fontId="25" fillId="0" borderId="18" xfId="1" applyFont="1" applyBorder="1"/>
    <xf numFmtId="43" fontId="25" fillId="0" borderId="19" xfId="1" applyFont="1" applyBorder="1"/>
    <xf numFmtId="0" fontId="27" fillId="0" borderId="31" xfId="4" applyFont="1" applyBorder="1" applyAlignment="1">
      <alignment vertical="center"/>
    </xf>
    <xf numFmtId="0" fontId="28" fillId="0" borderId="9" xfId="4" applyFont="1" applyBorder="1" applyAlignment="1">
      <alignment horizontal="center" vertical="center"/>
    </xf>
    <xf numFmtId="0" fontId="28" fillId="0" borderId="0" xfId="4" applyFont="1" applyBorder="1" applyAlignment="1">
      <alignment vertical="center"/>
    </xf>
    <xf numFmtId="0" fontId="28" fillId="0" borderId="33" xfId="4" applyFont="1" applyBorder="1" applyAlignment="1">
      <alignment horizontal="center" vertical="center" wrapText="1"/>
    </xf>
    <xf numFmtId="0" fontId="27" fillId="0" borderId="0" xfId="4" applyFont="1" applyBorder="1" applyAlignment="1">
      <alignment horizontal="center" vertical="center"/>
    </xf>
    <xf numFmtId="0" fontId="7" fillId="0" borderId="0" xfId="4" applyFont="1" applyBorder="1" applyAlignment="1">
      <alignment horizontal="left" vertical="top"/>
    </xf>
    <xf numFmtId="0" fontId="7" fillId="0" borderId="0" xfId="4" applyFont="1" applyBorder="1" applyAlignment="1">
      <alignment horizontal="left"/>
    </xf>
    <xf numFmtId="4" fontId="21" fillId="7" borderId="34" xfId="8" applyNumberFormat="1" applyFont="1" applyFill="1" applyBorder="1" applyAlignment="1">
      <alignment horizontal="left" vertical="top" wrapText="1"/>
    </xf>
    <xf numFmtId="0" fontId="27" fillId="6" borderId="2" xfId="4" applyFont="1" applyFill="1" applyBorder="1" applyAlignment="1">
      <alignment horizontal="right" wrapText="1"/>
    </xf>
    <xf numFmtId="0" fontId="27" fillId="2" borderId="2" xfId="4" applyFont="1" applyFill="1" applyBorder="1" applyAlignment="1">
      <alignment horizontal="center" wrapText="1"/>
    </xf>
    <xf numFmtId="0" fontId="27" fillId="2" borderId="2" xfId="4" applyFont="1" applyFill="1" applyBorder="1" applyAlignment="1">
      <alignment vertical="top" wrapText="1"/>
    </xf>
    <xf numFmtId="0" fontId="27" fillId="2" borderId="2" xfId="4" applyFont="1" applyFill="1" applyBorder="1" applyAlignment="1">
      <alignment wrapText="1"/>
    </xf>
    <xf numFmtId="0" fontId="24" fillId="2" borderId="15" xfId="4" applyFont="1" applyFill="1" applyBorder="1" applyAlignment="1">
      <alignment wrapText="1"/>
    </xf>
    <xf numFmtId="0" fontId="31" fillId="2" borderId="9" xfId="4" applyFont="1" applyFill="1" applyBorder="1" applyAlignment="1">
      <alignment horizontal="right" vertical="top" wrapText="1"/>
    </xf>
    <xf numFmtId="0" fontId="31" fillId="2" borderId="9" xfId="4" applyFont="1" applyFill="1" applyBorder="1" applyAlignment="1">
      <alignment vertical="top" wrapText="1"/>
    </xf>
    <xf numFmtId="0" fontId="21" fillId="2" borderId="9" xfId="4" applyFont="1" applyFill="1" applyBorder="1" applyAlignment="1">
      <alignment horizontal="right" wrapText="1"/>
    </xf>
    <xf numFmtId="43" fontId="21" fillId="6" borderId="9" xfId="2" applyFont="1" applyFill="1" applyBorder="1" applyAlignment="1">
      <alignment horizontal="right" wrapText="1"/>
    </xf>
    <xf numFmtId="43" fontId="21" fillId="2" borderId="9" xfId="2" applyFont="1" applyFill="1" applyBorder="1" applyAlignment="1">
      <alignment horizontal="right" wrapText="1"/>
    </xf>
    <xf numFmtId="0" fontId="21" fillId="2" borderId="9" xfId="4" applyFont="1" applyFill="1" applyBorder="1" applyAlignment="1">
      <alignment horizontal="center" wrapText="1"/>
    </xf>
    <xf numFmtId="4" fontId="21" fillId="2" borderId="9" xfId="4" applyNumberFormat="1" applyFont="1" applyFill="1" applyBorder="1" applyAlignment="1">
      <alignment horizontal="center" wrapText="1"/>
    </xf>
    <xf numFmtId="0" fontId="21" fillId="2" borderId="9" xfId="4" applyFont="1" applyFill="1" applyBorder="1" applyAlignment="1">
      <alignment wrapText="1"/>
    </xf>
    <xf numFmtId="0" fontId="21" fillId="2" borderId="29" xfId="4" applyFont="1" applyFill="1" applyBorder="1" applyAlignment="1">
      <alignment wrapText="1"/>
    </xf>
    <xf numFmtId="0" fontId="21" fillId="0" borderId="51" xfId="4" applyFont="1" applyBorder="1" applyAlignment="1">
      <alignment vertical="top" wrapText="1"/>
    </xf>
    <xf numFmtId="0" fontId="21" fillId="0" borderId="52" xfId="4" applyFont="1" applyBorder="1" applyAlignment="1">
      <alignment horizontal="right" vertical="top" wrapText="1"/>
    </xf>
    <xf numFmtId="0" fontId="21" fillId="0" borderId="52" xfId="4" applyFont="1" applyBorder="1" applyAlignment="1">
      <alignment vertical="top" wrapText="1"/>
    </xf>
    <xf numFmtId="43" fontId="21" fillId="0" borderId="52" xfId="2" applyFont="1" applyFill="1" applyBorder="1" applyAlignment="1">
      <alignment horizontal="right" vertical="top" wrapText="1"/>
    </xf>
    <xf numFmtId="4" fontId="21" fillId="0" borderId="52" xfId="4" applyNumberFormat="1" applyFont="1" applyFill="1" applyBorder="1" applyAlignment="1">
      <alignment horizontal="right" vertical="top" wrapText="1"/>
    </xf>
    <xf numFmtId="165" fontId="21" fillId="0" borderId="52" xfId="6" applyNumberFormat="1" applyFont="1" applyBorder="1" applyAlignment="1">
      <alignment horizontal="center" vertical="top" wrapText="1"/>
    </xf>
    <xf numFmtId="4" fontId="21" fillId="0" borderId="52" xfId="4" applyNumberFormat="1" applyFont="1" applyBorder="1" applyAlignment="1">
      <alignment horizontal="right" vertical="top" wrapText="1"/>
    </xf>
    <xf numFmtId="0" fontId="21" fillId="0" borderId="52" xfId="4" applyFont="1" applyBorder="1" applyAlignment="1">
      <alignment horizontal="center" vertical="top" wrapText="1"/>
    </xf>
    <xf numFmtId="4" fontId="21" fillId="0" borderId="52" xfId="4" applyNumberFormat="1" applyFont="1" applyBorder="1" applyAlignment="1">
      <alignment horizontal="left" vertical="top" wrapText="1"/>
    </xf>
    <xf numFmtId="0" fontId="21" fillId="0" borderId="53" xfId="4" applyFont="1" applyBorder="1" applyAlignment="1">
      <alignment vertical="top" wrapText="1"/>
    </xf>
    <xf numFmtId="0" fontId="32" fillId="7" borderId="14" xfId="0" applyFont="1" applyFill="1" applyBorder="1"/>
    <xf numFmtId="0" fontId="33" fillId="7" borderId="0" xfId="0" applyFont="1" applyFill="1" applyBorder="1" applyAlignment="1">
      <alignment vertical="top" wrapText="1"/>
    </xf>
    <xf numFmtId="0" fontId="32" fillId="0" borderId="0" xfId="0" applyFont="1" applyFill="1" applyBorder="1" applyAlignment="1">
      <alignment wrapText="1"/>
    </xf>
    <xf numFmtId="166" fontId="21" fillId="7" borderId="10" xfId="8" applyNumberFormat="1" applyFont="1" applyFill="1" applyBorder="1" applyAlignment="1">
      <alignment horizontal="left" vertical="top" wrapText="1"/>
    </xf>
    <xf numFmtId="0" fontId="21" fillId="0" borderId="25" xfId="4" applyFont="1" applyBorder="1" applyAlignment="1">
      <alignment wrapText="1"/>
    </xf>
    <xf numFmtId="0" fontId="21" fillId="0" borderId="10" xfId="4" applyFont="1" applyBorder="1" applyAlignment="1">
      <alignment wrapText="1"/>
    </xf>
    <xf numFmtId="166" fontId="7" fillId="7" borderId="10" xfId="8" applyNumberFormat="1" applyFont="1" applyFill="1" applyBorder="1" applyAlignment="1">
      <alignment horizontal="left" vertical="top" wrapText="1"/>
    </xf>
    <xf numFmtId="43" fontId="7" fillId="7" borderId="10" xfId="1" applyFont="1" applyFill="1" applyBorder="1" applyAlignment="1">
      <alignment horizontal="left" vertical="top" wrapText="1"/>
    </xf>
    <xf numFmtId="49" fontId="7" fillId="7" borderId="10" xfId="1" applyNumberFormat="1" applyFont="1" applyFill="1" applyBorder="1" applyAlignment="1">
      <alignment horizontal="left" vertical="top" wrapText="1"/>
    </xf>
    <xf numFmtId="0" fontId="7" fillId="0" borderId="10" xfId="11" applyFont="1" applyFill="1" applyBorder="1" applyAlignment="1">
      <alignment vertical="top" wrapText="1"/>
    </xf>
    <xf numFmtId="0" fontId="7" fillId="7" borderId="54" xfId="4" applyFont="1" applyFill="1" applyBorder="1" applyAlignment="1">
      <alignment vertical="top" wrapText="1"/>
    </xf>
    <xf numFmtId="0" fontId="7" fillId="7" borderId="55" xfId="4" applyFont="1" applyFill="1" applyBorder="1" applyAlignment="1">
      <alignment horizontal="right" vertical="top" wrapText="1"/>
    </xf>
    <xf numFmtId="0" fontId="7" fillId="7" borderId="55" xfId="4" applyFont="1" applyFill="1" applyBorder="1" applyAlignment="1">
      <alignment vertical="top" wrapText="1"/>
    </xf>
    <xf numFmtId="43" fontId="7" fillId="7" borderId="55" xfId="2" applyFont="1" applyFill="1" applyBorder="1" applyAlignment="1">
      <alignment horizontal="right" vertical="top" wrapText="1"/>
    </xf>
    <xf numFmtId="165" fontId="21" fillId="7" borderId="55" xfId="6" applyNumberFormat="1" applyFont="1" applyFill="1" applyBorder="1" applyAlignment="1">
      <alignment horizontal="center" vertical="top" wrapText="1"/>
    </xf>
    <xf numFmtId="0" fontId="7" fillId="7" borderId="55" xfId="4" applyFont="1" applyFill="1" applyBorder="1" applyAlignment="1">
      <alignment horizontal="center" vertical="top" wrapText="1"/>
    </xf>
    <xf numFmtId="4" fontId="7" fillId="7" borderId="55" xfId="4" applyNumberFormat="1" applyFont="1" applyFill="1" applyBorder="1" applyAlignment="1">
      <alignment horizontal="left" vertical="top" wrapText="1"/>
    </xf>
    <xf numFmtId="3" fontId="7" fillId="7" borderId="56" xfId="8" applyNumberFormat="1" applyFont="1" applyFill="1" applyBorder="1" applyAlignment="1">
      <alignment horizontal="left" vertical="top" wrapText="1"/>
    </xf>
    <xf numFmtId="0" fontId="43" fillId="0" borderId="0" xfId="0" applyFont="1" applyFill="1"/>
    <xf numFmtId="0" fontId="11" fillId="5" borderId="11" xfId="8" applyFont="1" applyFill="1" applyBorder="1" applyAlignment="1">
      <alignment vertical="top" wrapText="1"/>
    </xf>
    <xf numFmtId="0" fontId="11" fillId="5" borderId="4" xfId="8" applyFont="1" applyFill="1" applyBorder="1" applyAlignment="1">
      <alignment vertical="top" wrapText="1"/>
    </xf>
    <xf numFmtId="0" fontId="11" fillId="5" borderId="46" xfId="8" applyFont="1" applyFill="1" applyBorder="1" applyAlignment="1">
      <alignment vertical="top" wrapText="1"/>
    </xf>
    <xf numFmtId="0" fontId="11" fillId="5" borderId="1" xfId="8" applyFont="1" applyFill="1" applyBorder="1" applyAlignment="1">
      <alignment vertical="top" wrapText="1"/>
    </xf>
    <xf numFmtId="4" fontId="21" fillId="0" borderId="53" xfId="4" applyNumberFormat="1" applyFont="1" applyFill="1" applyBorder="1" applyAlignment="1">
      <alignment horizontal="left" vertical="top" wrapText="1"/>
    </xf>
    <xf numFmtId="0" fontId="7" fillId="0" borderId="34" xfId="4" applyFont="1" applyFill="1" applyBorder="1" applyAlignment="1">
      <alignment vertical="top" wrapText="1"/>
    </xf>
    <xf numFmtId="4" fontId="7" fillId="0" borderId="53" xfId="8" applyNumberFormat="1" applyFont="1" applyFill="1" applyBorder="1" applyAlignment="1">
      <alignment horizontal="left" vertical="top" wrapText="1"/>
    </xf>
    <xf numFmtId="0" fontId="7" fillId="0" borderId="34" xfId="0" applyFont="1" applyFill="1" applyBorder="1" applyAlignment="1">
      <alignment vertical="top" wrapText="1"/>
    </xf>
    <xf numFmtId="0" fontId="7" fillId="0" borderId="51" xfId="8" applyFont="1" applyFill="1" applyBorder="1" applyAlignment="1">
      <alignment vertical="top" wrapText="1"/>
    </xf>
    <xf numFmtId="0" fontId="21" fillId="0" borderId="52" xfId="8" applyFont="1" applyFill="1" applyBorder="1" applyAlignment="1">
      <alignment vertical="top" wrapText="1"/>
    </xf>
    <xf numFmtId="0" fontId="21" fillId="0" borderId="52" xfId="8" applyFont="1" applyFill="1" applyBorder="1" applyAlignment="1">
      <alignment horizontal="right" vertical="top" wrapText="1"/>
    </xf>
    <xf numFmtId="43" fontId="7" fillId="0" borderId="52" xfId="9" applyFont="1" applyFill="1" applyBorder="1" applyAlignment="1">
      <alignment horizontal="right" vertical="top" wrapText="1"/>
    </xf>
    <xf numFmtId="165" fontId="21" fillId="0" borderId="52" xfId="6" applyNumberFormat="1" applyFont="1" applyFill="1" applyBorder="1" applyAlignment="1">
      <alignment horizontal="center" vertical="top" wrapText="1"/>
    </xf>
    <xf numFmtId="165" fontId="21" fillId="0" borderId="52" xfId="10" applyNumberFormat="1" applyFont="1" applyFill="1" applyBorder="1" applyAlignment="1">
      <alignment horizontal="center" vertical="top" wrapText="1"/>
    </xf>
    <xf numFmtId="0" fontId="21" fillId="0" borderId="52" xfId="4" applyFont="1" applyFill="1" applyBorder="1" applyAlignment="1">
      <alignment horizontal="center" vertical="top" wrapText="1"/>
    </xf>
    <xf numFmtId="3" fontId="7" fillId="0" borderId="2" xfId="4" applyNumberFormat="1" applyFont="1" applyFill="1" applyBorder="1" applyAlignment="1">
      <alignment horizontal="right" vertical="top" wrapText="1"/>
    </xf>
    <xf numFmtId="3" fontId="21" fillId="0" borderId="52" xfId="4" applyNumberFormat="1" applyFont="1" applyFill="1" applyBorder="1" applyAlignment="1">
      <alignment horizontal="right" vertical="top" wrapText="1"/>
    </xf>
    <xf numFmtId="0" fontId="10" fillId="0" borderId="0" xfId="8" applyFont="1" applyFill="1" applyBorder="1" applyAlignment="1">
      <alignment vertical="top" wrapText="1"/>
    </xf>
    <xf numFmtId="0" fontId="39" fillId="4" borderId="37" xfId="8" applyFont="1" applyFill="1" applyBorder="1" applyAlignment="1">
      <alignment vertical="top"/>
    </xf>
    <xf numFmtId="0" fontId="36" fillId="4" borderId="45" xfId="8" applyFont="1" applyFill="1" applyBorder="1" applyAlignment="1">
      <alignment vertical="top" wrapText="1"/>
    </xf>
    <xf numFmtId="3" fontId="7" fillId="0" borderId="0" xfId="4" applyNumberFormat="1" applyFont="1" applyFill="1" applyBorder="1" applyAlignment="1">
      <alignment horizontal="right" vertical="top" wrapText="1"/>
    </xf>
    <xf numFmtId="3" fontId="7" fillId="0" borderId="0" xfId="8" applyNumberFormat="1" applyFont="1" applyFill="1" applyBorder="1" applyAlignment="1">
      <alignment horizontal="right" vertical="top" wrapText="1"/>
    </xf>
    <xf numFmtId="0" fontId="7" fillId="5" borderId="26" xfId="8" applyFont="1" applyFill="1" applyBorder="1" applyAlignment="1">
      <alignment vertical="top" wrapText="1"/>
    </xf>
    <xf numFmtId="0" fontId="7" fillId="5" borderId="27" xfId="8" applyFont="1" applyFill="1" applyBorder="1" applyAlignment="1">
      <alignment vertical="top" wrapText="1"/>
    </xf>
    <xf numFmtId="0" fontId="7" fillId="5" borderId="28" xfId="8" applyFont="1" applyFill="1" applyBorder="1" applyAlignment="1">
      <alignment vertical="top" wrapText="1"/>
    </xf>
    <xf numFmtId="3" fontId="7" fillId="0" borderId="34" xfId="4" applyNumberFormat="1" applyFont="1" applyFill="1" applyBorder="1" applyAlignment="1">
      <alignment horizontal="right" vertical="top" wrapText="1"/>
    </xf>
    <xf numFmtId="0" fontId="39" fillId="4" borderId="30" xfId="8" applyFont="1" applyFill="1" applyBorder="1" applyAlignment="1">
      <alignment vertical="top"/>
    </xf>
    <xf numFmtId="0" fontId="38" fillId="4" borderId="2" xfId="8" applyFont="1" applyFill="1" applyBorder="1" applyAlignment="1">
      <alignment horizontal="right" vertical="top" wrapText="1"/>
    </xf>
    <xf numFmtId="0" fontId="39" fillId="4" borderId="37" xfId="8" applyFont="1" applyFill="1" applyBorder="1" applyAlignment="1">
      <alignment horizontal="left" vertical="top" wrapText="1"/>
    </xf>
    <xf numFmtId="0" fontId="39" fillId="4" borderId="45" xfId="8" applyFont="1" applyFill="1" applyBorder="1" applyAlignment="1">
      <alignment horizontal="left" vertical="top" wrapText="1"/>
    </xf>
    <xf numFmtId="0" fontId="35" fillId="4" borderId="37" xfId="8" applyFont="1" applyFill="1" applyBorder="1" applyAlignment="1">
      <alignment horizontal="left" vertical="top" wrapText="1"/>
    </xf>
    <xf numFmtId="0" fontId="35" fillId="4" borderId="45" xfId="8" applyFont="1" applyFill="1" applyBorder="1" applyAlignment="1">
      <alignment horizontal="left" vertical="top" wrapText="1"/>
    </xf>
    <xf numFmtId="0" fontId="40" fillId="5" borderId="15" xfId="11" applyFont="1" applyFill="1" applyBorder="1" applyAlignment="1">
      <alignment horizontal="left" vertical="center" wrapText="1"/>
    </xf>
    <xf numFmtId="0" fontId="40" fillId="5" borderId="9" xfId="11" applyFont="1" applyFill="1" applyBorder="1" applyAlignment="1">
      <alignment horizontal="left" vertical="center" wrapText="1"/>
    </xf>
    <xf numFmtId="0" fontId="32" fillId="0" borderId="37" xfId="0" applyFont="1" applyFill="1" applyBorder="1"/>
    <xf numFmtId="0" fontId="21" fillId="0" borderId="57" xfId="4" applyFont="1" applyFill="1" applyBorder="1" applyAlignment="1">
      <alignment horizontal="right" vertical="top" wrapText="1"/>
    </xf>
    <xf numFmtId="0" fontId="21" fillId="0" borderId="57" xfId="4" applyFont="1" applyFill="1" applyBorder="1" applyAlignment="1">
      <alignment vertical="top" wrapText="1"/>
    </xf>
    <xf numFmtId="43" fontId="21" fillId="0" borderId="57" xfId="2" applyFont="1" applyFill="1" applyBorder="1" applyAlignment="1">
      <alignment horizontal="right" vertical="top" wrapText="1"/>
    </xf>
    <xf numFmtId="165" fontId="21" fillId="0" borderId="57" xfId="6" applyNumberFormat="1" applyFont="1" applyFill="1" applyBorder="1" applyAlignment="1">
      <alignment horizontal="center" vertical="top" wrapText="1"/>
    </xf>
    <xf numFmtId="0" fontId="21" fillId="0" borderId="57" xfId="4" applyFont="1" applyFill="1" applyBorder="1" applyAlignment="1">
      <alignment horizontal="center" vertical="top" wrapText="1"/>
    </xf>
    <xf numFmtId="3" fontId="7" fillId="0" borderId="38" xfId="4" applyNumberFormat="1" applyFont="1" applyFill="1" applyBorder="1" applyAlignment="1">
      <alignment horizontal="right" vertical="top" wrapText="1"/>
    </xf>
    <xf numFmtId="3" fontId="21" fillId="0" borderId="44" xfId="4" applyNumberFormat="1" applyFont="1" applyFill="1" applyBorder="1" applyAlignment="1">
      <alignment horizontal="right" vertical="top" wrapText="1"/>
    </xf>
    <xf numFmtId="0" fontId="33" fillId="0" borderId="58" xfId="0" applyFont="1" applyFill="1" applyBorder="1" applyAlignment="1">
      <alignment vertical="top" wrapText="1"/>
    </xf>
    <xf numFmtId="0" fontId="24" fillId="0" borderId="1" xfId="8" applyFont="1" applyBorder="1" applyAlignment="1">
      <alignment horizontal="left" vertical="center"/>
    </xf>
    <xf numFmtId="0" fontId="35" fillId="0" borderId="13" xfId="8" applyFont="1" applyBorder="1" applyAlignment="1">
      <alignment horizontal="center" wrapText="1"/>
    </xf>
    <xf numFmtId="0" fontId="35" fillId="0" borderId="2" xfId="8" applyFont="1" applyBorder="1" applyAlignment="1">
      <alignment horizontal="center" wrapText="1"/>
    </xf>
    <xf numFmtId="0" fontId="35" fillId="0" borderId="2" xfId="8" applyFont="1" applyFill="1" applyBorder="1" applyAlignment="1">
      <alignment horizontal="center" wrapText="1"/>
    </xf>
    <xf numFmtId="0" fontId="35" fillId="0" borderId="30" xfId="8" applyFont="1" applyFill="1" applyBorder="1" applyAlignment="1">
      <alignment horizontal="right" wrapText="1"/>
    </xf>
    <xf numFmtId="0" fontId="35" fillId="0" borderId="2" xfId="8" applyFont="1" applyFill="1" applyBorder="1" applyAlignment="1">
      <alignment horizontal="center" vertical="top" wrapText="1"/>
    </xf>
    <xf numFmtId="0" fontId="35" fillId="0" borderId="16" xfId="8" applyFont="1" applyBorder="1" applyAlignment="1">
      <alignment horizontal="center" wrapText="1"/>
    </xf>
    <xf numFmtId="0" fontId="35" fillId="0" borderId="17" xfId="8" applyFont="1" applyBorder="1" applyAlignment="1">
      <alignment horizontal="center" wrapText="1"/>
    </xf>
  </cellXfs>
  <cellStyles count="29">
    <cellStyle name="Comma" xfId="1" builtinId="3"/>
    <cellStyle name="Comma 2" xfId="2" xr:uid="{00000000-0005-0000-0000-000001000000}"/>
    <cellStyle name="Comma 2 2" xfId="9" xr:uid="{00000000-0005-0000-0000-000002000000}"/>
    <cellStyle name="Comma 2 3" xfId="12" xr:uid="{00000000-0005-0000-0000-000003000000}"/>
    <cellStyle name="Comma 3" xfId="14" xr:uid="{00000000-0005-0000-0000-000004000000}"/>
    <cellStyle name="Currency" xfId="3" builtinId="4"/>
    <cellStyle name="Currency 2" xfId="15" xr:uid="{00000000-0005-0000-0000-000006000000}"/>
    <cellStyle name="Currency 2 2" xfId="16" xr:uid="{00000000-0005-0000-0000-000007000000}"/>
    <cellStyle name="Currency 3" xfId="17" xr:uid="{00000000-0005-0000-0000-000008000000}"/>
    <cellStyle name="Normal" xfId="0" builtinId="0"/>
    <cellStyle name="Normal 2" xfId="4" xr:uid="{00000000-0005-0000-0000-00000A000000}"/>
    <cellStyle name="Normal 2 2" xfId="8" xr:uid="{00000000-0005-0000-0000-00000B000000}"/>
    <cellStyle name="Normal 3" xfId="7" xr:uid="{00000000-0005-0000-0000-00000C000000}"/>
    <cellStyle name="Normal 3 2" xfId="21" xr:uid="{00000000-0005-0000-0000-00000D000000}"/>
    <cellStyle name="Normal 3 2 2" xfId="27" xr:uid="{00000000-0005-0000-0000-00000E000000}"/>
    <cellStyle name="Normal 3 3" xfId="19" xr:uid="{00000000-0005-0000-0000-00000F000000}"/>
    <cellStyle name="Normal 3 3 2" xfId="25" xr:uid="{00000000-0005-0000-0000-000010000000}"/>
    <cellStyle name="Normal 3 4" xfId="23" xr:uid="{00000000-0005-0000-0000-000011000000}"/>
    <cellStyle name="Normal 4" xfId="11" xr:uid="{00000000-0005-0000-0000-000012000000}"/>
    <cellStyle name="Normal 4 2" xfId="22" xr:uid="{00000000-0005-0000-0000-000013000000}"/>
    <cellStyle name="Normal 4 2 2" xfId="28" xr:uid="{00000000-0005-0000-0000-000014000000}"/>
    <cellStyle name="Normal 4 3" xfId="20" xr:uid="{00000000-0005-0000-0000-000015000000}"/>
    <cellStyle name="Normal 4 3 2" xfId="26" xr:uid="{00000000-0005-0000-0000-000016000000}"/>
    <cellStyle name="Normal 4 4" xfId="24" xr:uid="{00000000-0005-0000-0000-000017000000}"/>
    <cellStyle name="Percent" xfId="5" builtinId="5"/>
    <cellStyle name="Percent 2" xfId="6" xr:uid="{00000000-0005-0000-0000-000019000000}"/>
    <cellStyle name="Percent 2 2" xfId="10" xr:uid="{00000000-0005-0000-0000-00001A000000}"/>
    <cellStyle name="Percent 2 3" xfId="13" xr:uid="{00000000-0005-0000-0000-00001B000000}"/>
    <cellStyle name="Percent 3" xfId="18" xr:uid="{00000000-0005-0000-0000-00001C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tabSelected="1" zoomScaleNormal="100" workbookViewId="0">
      <selection activeCell="J26" sqref="J26"/>
    </sheetView>
  </sheetViews>
  <sheetFormatPr defaultRowHeight="12.75" x14ac:dyDescent="0.2"/>
  <cols>
    <col min="1" max="1" width="19.140625" customWidth="1"/>
    <col min="2" max="2" width="12" style="48" customWidth="1"/>
    <col min="3" max="3" width="2.7109375" style="48" customWidth="1"/>
    <col min="4" max="4" width="11.85546875" customWidth="1"/>
    <col min="5" max="5" width="9.85546875" customWidth="1"/>
    <col min="6" max="6" width="10.7109375" bestFit="1" customWidth="1"/>
    <col min="7" max="7" width="2.7109375" customWidth="1"/>
    <col min="8" max="8" width="11.28515625" customWidth="1"/>
    <col min="9" max="9" width="9.42578125" customWidth="1"/>
    <col min="10" max="10" width="10.7109375" customWidth="1"/>
  </cols>
  <sheetData>
    <row r="1" spans="1:17" ht="15" x14ac:dyDescent="0.2">
      <c r="A1" s="499" t="s">
        <v>57</v>
      </c>
      <c r="B1" s="500"/>
      <c r="C1" s="500"/>
      <c r="D1" s="500"/>
      <c r="E1" s="500"/>
      <c r="F1" s="500"/>
      <c r="G1" s="500"/>
      <c r="H1" s="500"/>
      <c r="I1" s="500"/>
      <c r="J1" s="501"/>
      <c r="K1" s="42"/>
      <c r="L1" s="42"/>
      <c r="M1" s="42"/>
      <c r="N1" s="42"/>
      <c r="O1" s="42"/>
      <c r="P1" s="42"/>
      <c r="Q1" s="42"/>
    </row>
    <row r="2" spans="1:17" ht="14.25" x14ac:dyDescent="0.2">
      <c r="A2" s="502" t="s">
        <v>246</v>
      </c>
      <c r="B2" s="503"/>
      <c r="C2" s="503"/>
      <c r="D2" s="503"/>
      <c r="E2" s="503"/>
      <c r="F2" s="503"/>
      <c r="G2" s="503"/>
      <c r="H2" s="503"/>
      <c r="I2" s="503"/>
      <c r="J2" s="504"/>
      <c r="K2" s="42"/>
      <c r="L2" s="42"/>
      <c r="M2" s="42"/>
      <c r="N2" s="42"/>
      <c r="O2" s="42"/>
      <c r="P2" s="42"/>
      <c r="Q2" s="42"/>
    </row>
    <row r="3" spans="1:17" ht="14.25" x14ac:dyDescent="0.2">
      <c r="A3" s="505" t="s">
        <v>399</v>
      </c>
      <c r="B3" s="498"/>
      <c r="C3" s="498"/>
      <c r="D3" s="498"/>
      <c r="E3" s="498"/>
      <c r="F3" s="498"/>
      <c r="G3" s="498"/>
      <c r="H3" s="498"/>
      <c r="I3" s="498"/>
      <c r="J3" s="506"/>
      <c r="K3" s="42"/>
      <c r="L3" s="42"/>
      <c r="M3" s="42"/>
      <c r="N3" s="42"/>
      <c r="O3" s="42"/>
      <c r="P3" s="42"/>
      <c r="Q3" s="42"/>
    </row>
    <row r="4" spans="1:17" s="311" customFormat="1" ht="13.5" thickBot="1" x14ac:dyDescent="0.25">
      <c r="A4" s="507" t="s">
        <v>459</v>
      </c>
      <c r="B4" s="508"/>
      <c r="C4" s="508"/>
      <c r="D4" s="508"/>
      <c r="E4" s="508"/>
      <c r="F4" s="508"/>
      <c r="G4" s="508"/>
      <c r="H4" s="508"/>
      <c r="I4" s="508"/>
      <c r="J4" s="509"/>
      <c r="K4" s="42"/>
      <c r="L4" s="42"/>
      <c r="M4" s="42"/>
      <c r="N4" s="42"/>
      <c r="O4" s="42"/>
      <c r="P4" s="42"/>
      <c r="Q4" s="42"/>
    </row>
    <row r="5" spans="1:17" x14ac:dyDescent="0.2">
      <c r="A5" s="510"/>
      <c r="B5" s="511"/>
      <c r="C5" s="511"/>
      <c r="D5" s="512"/>
      <c r="E5" s="512"/>
      <c r="F5" s="512"/>
      <c r="G5" s="512"/>
      <c r="H5" s="512"/>
      <c r="I5" s="512"/>
      <c r="J5" s="513"/>
      <c r="K5" s="42"/>
      <c r="L5" s="42"/>
      <c r="M5" s="42"/>
      <c r="N5" s="42"/>
      <c r="O5" s="42"/>
      <c r="P5" s="42"/>
      <c r="Q5" s="42"/>
    </row>
    <row r="6" spans="1:17" s="1" customFormat="1" ht="15" x14ac:dyDescent="0.2">
      <c r="A6" s="514" t="s">
        <v>54</v>
      </c>
      <c r="B6" s="515"/>
      <c r="C6" s="515"/>
      <c r="D6" s="515"/>
      <c r="E6" s="515"/>
      <c r="F6" s="515"/>
      <c r="G6" s="515"/>
      <c r="H6" s="515"/>
      <c r="I6" s="515"/>
      <c r="J6" s="516"/>
    </row>
    <row r="7" spans="1:17" s="1" customFormat="1" x14ac:dyDescent="0.2">
      <c r="A7" s="517"/>
      <c r="B7" s="518"/>
      <c r="C7" s="518"/>
      <c r="D7" s="278"/>
      <c r="E7" s="278"/>
      <c r="F7" s="278"/>
      <c r="G7" s="278"/>
      <c r="H7" s="278"/>
      <c r="I7" s="278"/>
      <c r="J7" s="519"/>
    </row>
    <row r="8" spans="1:17" s="1" customFormat="1" ht="25.5" x14ac:dyDescent="0.2">
      <c r="A8" s="520" t="s">
        <v>53</v>
      </c>
      <c r="B8" s="55" t="s">
        <v>460</v>
      </c>
      <c r="C8" s="54"/>
      <c r="D8" s="55" t="s">
        <v>404</v>
      </c>
      <c r="E8" s="55" t="s">
        <v>299</v>
      </c>
      <c r="F8" s="55" t="s">
        <v>48</v>
      </c>
      <c r="G8" s="56"/>
      <c r="H8" s="55" t="s">
        <v>405</v>
      </c>
      <c r="I8" s="55" t="s">
        <v>299</v>
      </c>
      <c r="J8" s="521" t="s">
        <v>48</v>
      </c>
    </row>
    <row r="9" spans="1:17" s="1" customFormat="1" x14ac:dyDescent="0.2">
      <c r="A9" s="522" t="s">
        <v>49</v>
      </c>
      <c r="B9" s="335">
        <v>1376</v>
      </c>
      <c r="C9" s="70"/>
      <c r="D9" s="335">
        <v>1376</v>
      </c>
      <c r="E9" s="335">
        <f>D9-B9</f>
        <v>0</v>
      </c>
      <c r="F9" s="71">
        <f>+D9/B9-1</f>
        <v>0</v>
      </c>
      <c r="G9" s="70"/>
      <c r="H9" s="335">
        <v>1417</v>
      </c>
      <c r="I9" s="335">
        <f>H9-B9</f>
        <v>41</v>
      </c>
      <c r="J9" s="523">
        <f>+H9/D9-1</f>
        <v>2.9796511627907085E-2</v>
      </c>
      <c r="K9" s="57"/>
    </row>
    <row r="10" spans="1:17" s="1" customFormat="1" x14ac:dyDescent="0.2">
      <c r="A10" s="522" t="s">
        <v>50</v>
      </c>
      <c r="B10" s="141"/>
      <c r="C10" s="142"/>
      <c r="D10" s="141"/>
      <c r="E10" s="141"/>
      <c r="F10" s="143"/>
      <c r="G10" s="142"/>
      <c r="H10" s="141"/>
      <c r="I10" s="141"/>
      <c r="J10" s="524"/>
      <c r="K10" s="57"/>
    </row>
    <row r="11" spans="1:17" s="1" customFormat="1" x14ac:dyDescent="0.2">
      <c r="A11" s="522" t="s">
        <v>51</v>
      </c>
      <c r="B11" s="335">
        <v>2064</v>
      </c>
      <c r="C11" s="70"/>
      <c r="D11" s="335">
        <v>2064</v>
      </c>
      <c r="E11" s="335">
        <f>D11-B11</f>
        <v>0</v>
      </c>
      <c r="F11" s="71">
        <f>+D11/B11-1</f>
        <v>0</v>
      </c>
      <c r="G11" s="70"/>
      <c r="H11" s="335">
        <v>2125.5</v>
      </c>
      <c r="I11" s="335">
        <f>H11-B11</f>
        <v>61.5</v>
      </c>
      <c r="J11" s="523">
        <f>+H11/D11-1</f>
        <v>2.9796511627907085E-2</v>
      </c>
      <c r="K11" s="57"/>
    </row>
    <row r="12" spans="1:17" s="1" customFormat="1" x14ac:dyDescent="0.2">
      <c r="A12" s="522" t="s">
        <v>52</v>
      </c>
      <c r="B12" s="335">
        <v>4822</v>
      </c>
      <c r="C12" s="70"/>
      <c r="D12" s="335">
        <v>5065</v>
      </c>
      <c r="E12" s="335">
        <f t="shared" ref="E12:E13" si="0">D12-B12</f>
        <v>243</v>
      </c>
      <c r="F12" s="71">
        <f>+D12/B12-1</f>
        <v>5.0394027374533357E-2</v>
      </c>
      <c r="G12" s="70"/>
      <c r="H12" s="335">
        <v>5320</v>
      </c>
      <c r="I12" s="335">
        <f>H12-B12</f>
        <v>498</v>
      </c>
      <c r="J12" s="523">
        <f>+H12/D12-1</f>
        <v>5.0345508390918114E-2</v>
      </c>
      <c r="K12" s="57"/>
    </row>
    <row r="13" spans="1:17" s="1" customFormat="1" x14ac:dyDescent="0.2">
      <c r="A13" s="522" t="s">
        <v>160</v>
      </c>
      <c r="B13" s="335">
        <v>2752</v>
      </c>
      <c r="C13" s="70"/>
      <c r="D13" s="335">
        <v>2890</v>
      </c>
      <c r="E13" s="335">
        <f t="shared" si="0"/>
        <v>138</v>
      </c>
      <c r="F13" s="71">
        <f>+D13/B13-1</f>
        <v>5.0145348837209225E-2</v>
      </c>
      <c r="G13" s="70"/>
      <c r="H13" s="335">
        <v>3034</v>
      </c>
      <c r="I13" s="335">
        <f t="shared" ref="I13" si="1">H13-B13</f>
        <v>282</v>
      </c>
      <c r="J13" s="523">
        <f>+H13/D13-1</f>
        <v>4.982698961937726E-2</v>
      </c>
      <c r="K13" s="57"/>
    </row>
    <row r="14" spans="1:17" s="1" customFormat="1" x14ac:dyDescent="0.2">
      <c r="A14" s="522"/>
      <c r="B14" s="72"/>
      <c r="C14" s="73"/>
      <c r="D14" s="72"/>
      <c r="E14" s="72"/>
      <c r="F14" s="74"/>
      <c r="G14" s="73"/>
      <c r="H14" s="72"/>
      <c r="I14" s="72"/>
      <c r="J14" s="525"/>
      <c r="K14" s="57"/>
    </row>
    <row r="15" spans="1:17" x14ac:dyDescent="0.2">
      <c r="A15" s="526"/>
      <c r="B15" s="527"/>
      <c r="C15" s="76"/>
      <c r="D15" s="527"/>
      <c r="E15" s="527"/>
      <c r="F15" s="528"/>
      <c r="G15" s="529"/>
      <c r="H15" s="527"/>
      <c r="I15" s="527"/>
      <c r="J15" s="530"/>
    </row>
    <row r="16" spans="1:17" ht="15" x14ac:dyDescent="0.2">
      <c r="A16" s="531" t="s">
        <v>55</v>
      </c>
      <c r="B16" s="532"/>
      <c r="C16" s="533"/>
      <c r="D16" s="532"/>
      <c r="E16" s="532"/>
      <c r="F16" s="534"/>
      <c r="G16" s="533"/>
      <c r="H16" s="532"/>
      <c r="I16" s="532"/>
      <c r="J16" s="535"/>
    </row>
    <row r="17" spans="1:10" x14ac:dyDescent="0.2">
      <c r="A17" s="536"/>
      <c r="B17" s="537"/>
      <c r="C17" s="538"/>
      <c r="D17" s="537"/>
      <c r="E17" s="537"/>
      <c r="F17" s="74"/>
      <c r="G17" s="539"/>
      <c r="H17" s="537"/>
      <c r="I17" s="537"/>
      <c r="J17" s="525"/>
    </row>
    <row r="18" spans="1:10" ht="25.5" x14ac:dyDescent="0.2">
      <c r="A18" s="540" t="s">
        <v>53</v>
      </c>
      <c r="B18" s="55" t="s">
        <v>462</v>
      </c>
      <c r="C18" s="54"/>
      <c r="D18" s="55" t="s">
        <v>404</v>
      </c>
      <c r="E18" s="55" t="s">
        <v>299</v>
      </c>
      <c r="F18" s="55" t="s">
        <v>48</v>
      </c>
      <c r="G18" s="56"/>
      <c r="H18" s="55" t="s">
        <v>405</v>
      </c>
      <c r="I18" s="55" t="s">
        <v>299</v>
      </c>
      <c r="J18" s="521" t="s">
        <v>48</v>
      </c>
    </row>
    <row r="19" spans="1:10" x14ac:dyDescent="0.2">
      <c r="A19" s="522" t="s">
        <v>49</v>
      </c>
      <c r="B19" s="335">
        <v>348.89</v>
      </c>
      <c r="C19" s="70"/>
      <c r="D19" s="335">
        <v>348.89</v>
      </c>
      <c r="E19" s="335">
        <f>D19-B19</f>
        <v>0</v>
      </c>
      <c r="F19" s="71">
        <f>+D19/B19-1</f>
        <v>0</v>
      </c>
      <c r="G19" s="70"/>
      <c r="H19" s="335">
        <v>348.89</v>
      </c>
      <c r="I19" s="335">
        <f>H19-D19</f>
        <v>0</v>
      </c>
      <c r="J19" s="523">
        <f>+H19/D19-1</f>
        <v>0</v>
      </c>
    </row>
    <row r="20" spans="1:10" x14ac:dyDescent="0.2">
      <c r="A20" s="522" t="s">
        <v>50</v>
      </c>
      <c r="B20" s="141"/>
      <c r="C20" s="142"/>
      <c r="D20" s="141"/>
      <c r="E20" s="141"/>
      <c r="F20" s="143"/>
      <c r="G20" s="142"/>
      <c r="H20" s="141"/>
      <c r="I20" s="141"/>
      <c r="J20" s="524"/>
    </row>
    <row r="21" spans="1:10" x14ac:dyDescent="0.2">
      <c r="A21" s="522" t="s">
        <v>51</v>
      </c>
      <c r="B21" s="335">
        <v>348.89</v>
      </c>
      <c r="C21" s="70"/>
      <c r="D21" s="335">
        <f>+D19</f>
        <v>348.89</v>
      </c>
      <c r="E21" s="335">
        <f>+E19</f>
        <v>0</v>
      </c>
      <c r="F21" s="71">
        <f>+D21/B21-1</f>
        <v>0</v>
      </c>
      <c r="G21" s="70"/>
      <c r="H21" s="335">
        <f>+H19</f>
        <v>348.89</v>
      </c>
      <c r="I21" s="335">
        <f t="shared" ref="I21:I23" si="2">H21-D21</f>
        <v>0</v>
      </c>
      <c r="J21" s="523">
        <f>+H21/D21-1</f>
        <v>0</v>
      </c>
    </row>
    <row r="22" spans="1:10" x14ac:dyDescent="0.2">
      <c r="A22" s="522" t="s">
        <v>52</v>
      </c>
      <c r="B22" s="335">
        <v>348.89</v>
      </c>
      <c r="C22" s="70"/>
      <c r="D22" s="335">
        <f>+D19</f>
        <v>348.89</v>
      </c>
      <c r="E22" s="335">
        <f>+E19</f>
        <v>0</v>
      </c>
      <c r="F22" s="71">
        <f>+D22/B22-1</f>
        <v>0</v>
      </c>
      <c r="G22" s="70"/>
      <c r="H22" s="335">
        <f>+H19</f>
        <v>348.89</v>
      </c>
      <c r="I22" s="335">
        <f t="shared" si="2"/>
        <v>0</v>
      </c>
      <c r="J22" s="523">
        <f>+H22/D22-1</f>
        <v>0</v>
      </c>
    </row>
    <row r="23" spans="1:10" x14ac:dyDescent="0.2">
      <c r="A23" s="522" t="s">
        <v>100</v>
      </c>
      <c r="B23" s="335">
        <v>299.81</v>
      </c>
      <c r="C23" s="70"/>
      <c r="D23" s="335">
        <v>299.81</v>
      </c>
      <c r="E23" s="335">
        <f>D23-B23</f>
        <v>0</v>
      </c>
      <c r="F23" s="71">
        <f>+D23/B23-1</f>
        <v>0</v>
      </c>
      <c r="G23" s="70"/>
      <c r="H23" s="335">
        <v>299.81</v>
      </c>
      <c r="I23" s="335">
        <f t="shared" si="2"/>
        <v>0</v>
      </c>
      <c r="J23" s="523">
        <f>+H23/D23-1</f>
        <v>0</v>
      </c>
    </row>
    <row r="24" spans="1:10" x14ac:dyDescent="0.2">
      <c r="A24" s="522" t="s">
        <v>305</v>
      </c>
      <c r="B24" s="72"/>
      <c r="C24" s="73"/>
      <c r="D24" s="72"/>
      <c r="E24" s="72"/>
      <c r="F24" s="74"/>
      <c r="G24" s="73"/>
      <c r="H24" s="72"/>
      <c r="I24" s="72"/>
      <c r="J24" s="525"/>
    </row>
    <row r="25" spans="1:10" x14ac:dyDescent="0.2">
      <c r="A25" s="541"/>
      <c r="B25" s="527"/>
      <c r="C25" s="76"/>
      <c r="D25" s="527"/>
      <c r="E25" s="527"/>
      <c r="F25" s="528"/>
      <c r="G25" s="529"/>
      <c r="H25" s="527"/>
      <c r="I25" s="527"/>
      <c r="J25" s="530"/>
    </row>
    <row r="26" spans="1:10" ht="15" x14ac:dyDescent="0.2">
      <c r="A26" s="531" t="s">
        <v>461</v>
      </c>
      <c r="B26" s="532"/>
      <c r="C26" s="533"/>
      <c r="D26" s="532"/>
      <c r="E26" s="532"/>
      <c r="F26" s="534"/>
      <c r="G26" s="533"/>
      <c r="H26" s="532"/>
      <c r="I26" s="532"/>
      <c r="J26" s="535"/>
    </row>
    <row r="27" spans="1:10" x14ac:dyDescent="0.2">
      <c r="A27" s="536"/>
      <c r="B27" s="537"/>
      <c r="C27" s="538"/>
      <c r="D27" s="537"/>
      <c r="E27" s="537"/>
      <c r="F27" s="74"/>
      <c r="G27" s="539"/>
      <c r="H27" s="537"/>
      <c r="I27" s="537"/>
      <c r="J27" s="525"/>
    </row>
    <row r="28" spans="1:10" ht="25.5" x14ac:dyDescent="0.2">
      <c r="A28" s="540" t="s">
        <v>53</v>
      </c>
      <c r="B28" s="55" t="s">
        <v>463</v>
      </c>
      <c r="C28" s="54"/>
      <c r="D28" s="55" t="s">
        <v>404</v>
      </c>
      <c r="E28" s="55" t="s">
        <v>299</v>
      </c>
      <c r="F28" s="55" t="s">
        <v>48</v>
      </c>
      <c r="G28" s="56"/>
      <c r="H28" s="55" t="s">
        <v>405</v>
      </c>
      <c r="I28" s="55" t="s">
        <v>299</v>
      </c>
      <c r="J28" s="521" t="s">
        <v>48</v>
      </c>
    </row>
    <row r="29" spans="1:10" x14ac:dyDescent="0.2">
      <c r="A29" s="522" t="s">
        <v>49</v>
      </c>
      <c r="B29" s="335">
        <f>+B9+B19</f>
        <v>1724.8899999999999</v>
      </c>
      <c r="C29" s="70"/>
      <c r="D29" s="335">
        <f>+D9+D19</f>
        <v>1724.8899999999999</v>
      </c>
      <c r="E29" s="335">
        <f>+E9+E19</f>
        <v>0</v>
      </c>
      <c r="F29" s="71">
        <f>+D29/B29-1</f>
        <v>0</v>
      </c>
      <c r="G29" s="70"/>
      <c r="H29" s="335">
        <f>+H9+H19</f>
        <v>1765.8899999999999</v>
      </c>
      <c r="I29" s="335">
        <f>+I9+I19</f>
        <v>41</v>
      </c>
      <c r="J29" s="523">
        <f>+H29/D29-1</f>
        <v>2.3769631686658244E-2</v>
      </c>
    </row>
    <row r="30" spans="1:10" x14ac:dyDescent="0.2">
      <c r="A30" s="522" t="s">
        <v>50</v>
      </c>
      <c r="B30" s="141"/>
      <c r="C30" s="142"/>
      <c r="D30" s="141"/>
      <c r="E30" s="141"/>
      <c r="F30" s="143"/>
      <c r="G30" s="142"/>
      <c r="H30" s="141"/>
      <c r="I30" s="141"/>
      <c r="J30" s="524"/>
    </row>
    <row r="31" spans="1:10" x14ac:dyDescent="0.2">
      <c r="A31" s="522" t="s">
        <v>51</v>
      </c>
      <c r="B31" s="335">
        <f>+B11+B21</f>
        <v>2412.89</v>
      </c>
      <c r="C31" s="70"/>
      <c r="D31" s="335">
        <f t="shared" ref="D31:E33" si="3">+D11+D21</f>
        <v>2412.89</v>
      </c>
      <c r="E31" s="335">
        <f t="shared" si="3"/>
        <v>0</v>
      </c>
      <c r="F31" s="71">
        <f>+D31/B31-1</f>
        <v>0</v>
      </c>
      <c r="G31" s="70"/>
      <c r="H31" s="335">
        <f t="shared" ref="H31:I33" si="4">+H11+H21</f>
        <v>2474.39</v>
      </c>
      <c r="I31" s="335">
        <f t="shared" si="4"/>
        <v>61.5</v>
      </c>
      <c r="J31" s="523">
        <f>+H31/D31-1</f>
        <v>2.5488107621980172E-2</v>
      </c>
    </row>
    <row r="32" spans="1:10" x14ac:dyDescent="0.2">
      <c r="A32" s="522" t="s">
        <v>52</v>
      </c>
      <c r="B32" s="335">
        <f>+B12+B22</f>
        <v>5170.8900000000003</v>
      </c>
      <c r="C32" s="70"/>
      <c r="D32" s="335">
        <f t="shared" si="3"/>
        <v>5413.89</v>
      </c>
      <c r="E32" s="335">
        <f t="shared" si="3"/>
        <v>243</v>
      </c>
      <c r="F32" s="71">
        <f>+D32/B32-1</f>
        <v>4.6993844386556294E-2</v>
      </c>
      <c r="G32" s="70"/>
      <c r="H32" s="335">
        <f t="shared" si="4"/>
        <v>5668.89</v>
      </c>
      <c r="I32" s="335">
        <f t="shared" si="4"/>
        <v>498</v>
      </c>
      <c r="J32" s="523">
        <f>+H32/D32-1</f>
        <v>4.7101067808913655E-2</v>
      </c>
    </row>
    <row r="33" spans="1:10" x14ac:dyDescent="0.2">
      <c r="A33" s="522" t="s">
        <v>161</v>
      </c>
      <c r="B33" s="335">
        <f>+B13+B23</f>
        <v>3051.81</v>
      </c>
      <c r="C33" s="70"/>
      <c r="D33" s="335">
        <f>+D13+D23</f>
        <v>3189.81</v>
      </c>
      <c r="E33" s="335">
        <f t="shared" si="3"/>
        <v>138</v>
      </c>
      <c r="F33" s="71">
        <f>+D33/B33-1</f>
        <v>4.5219066717783862E-2</v>
      </c>
      <c r="G33" s="70"/>
      <c r="H33" s="335">
        <f>+H13+H23</f>
        <v>3333.81</v>
      </c>
      <c r="I33" s="335">
        <f t="shared" si="4"/>
        <v>282</v>
      </c>
      <c r="J33" s="523">
        <f>+H33/D33-1</f>
        <v>4.5143754643693468E-2</v>
      </c>
    </row>
    <row r="34" spans="1:10" ht="13.5" thickBot="1" x14ac:dyDescent="0.25">
      <c r="A34" s="542"/>
      <c r="B34" s="543"/>
      <c r="C34" s="543"/>
      <c r="D34" s="544"/>
      <c r="E34" s="544"/>
      <c r="F34" s="545"/>
      <c r="G34" s="546"/>
      <c r="H34" s="544"/>
      <c r="I34" s="544"/>
      <c r="J34" s="547"/>
    </row>
    <row r="35" spans="1:10" x14ac:dyDescent="0.2">
      <c r="A35" s="49"/>
      <c r="B35" s="51"/>
      <c r="C35" s="51"/>
      <c r="D35" s="58"/>
      <c r="E35" s="58"/>
      <c r="H35" s="58"/>
      <c r="I35" s="58"/>
      <c r="J35" s="59"/>
    </row>
    <row r="36" spans="1:10" ht="12" customHeight="1" x14ac:dyDescent="0.2">
      <c r="A36" s="49"/>
      <c r="B36" s="51"/>
      <c r="C36" s="51"/>
      <c r="H36" s="58"/>
      <c r="J36" s="59"/>
    </row>
    <row r="37" spans="1:10" x14ac:dyDescent="0.2">
      <c r="A37" s="50"/>
      <c r="B37" s="51"/>
      <c r="C37" s="51"/>
      <c r="H37" s="58"/>
      <c r="J37" s="59"/>
    </row>
    <row r="38" spans="1:10" x14ac:dyDescent="0.2">
      <c r="A38" s="50"/>
      <c r="B38" s="51"/>
      <c r="C38" s="51"/>
      <c r="H38" s="58"/>
    </row>
    <row r="39" spans="1:10" ht="15.75" x14ac:dyDescent="0.25">
      <c r="A39" s="53"/>
      <c r="B39" s="52"/>
      <c r="C39" s="52"/>
    </row>
    <row r="40" spans="1:10" x14ac:dyDescent="0.2">
      <c r="A40" s="49"/>
      <c r="B40" s="51"/>
      <c r="C40" s="51"/>
    </row>
    <row r="41" spans="1:10" x14ac:dyDescent="0.2">
      <c r="A41" s="49"/>
      <c r="B41" s="51"/>
      <c r="C41" s="51"/>
    </row>
    <row r="42" spans="1:10" x14ac:dyDescent="0.2">
      <c r="A42" s="49"/>
      <c r="B42" s="51"/>
      <c r="C42" s="51"/>
    </row>
  </sheetData>
  <mergeCells count="4">
    <mergeCell ref="A1:J1"/>
    <mergeCell ref="A3:J3"/>
    <mergeCell ref="A2:J2"/>
    <mergeCell ref="A4:J4"/>
  </mergeCells>
  <phoneticPr fontId="0" type="noConversion"/>
  <pageMargins left="0.25" right="0.25" top="0.75" bottom="0.75" header="0.3" footer="0.3"/>
  <pageSetup orientation="landscape" r:id="rId1"/>
  <headerFooter alignWithMargins="0">
    <oddFooter>&amp;R&amp;"Courier New,Regular"&amp;8&amp;D &amp;T&amp;L&amp;5&amp;D &amp;T C:\mebaukol\tuition&amp;fees\fy 06\Fee Inventory MSU GF 2.xls 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105"/>
  <sheetViews>
    <sheetView zoomScaleNormal="100" workbookViewId="0">
      <selection activeCell="K26" sqref="K26"/>
    </sheetView>
  </sheetViews>
  <sheetFormatPr defaultRowHeight="12.75" x14ac:dyDescent="0.2"/>
  <cols>
    <col min="1" max="2" width="9.7109375" customWidth="1"/>
    <col min="3" max="3" width="12.28515625" customWidth="1"/>
    <col min="4" max="4" width="9.7109375" style="164" customWidth="1"/>
    <col min="5" max="5" width="9.7109375" customWidth="1"/>
    <col min="6" max="6" width="9.7109375" hidden="1" customWidth="1"/>
    <col min="7" max="7" width="10.7109375" bestFit="1" customWidth="1"/>
    <col min="8" max="9" width="9.7109375" customWidth="1"/>
    <col min="10" max="10" width="9.7109375" style="3" customWidth="1"/>
    <col min="11" max="11" width="9.7109375" customWidth="1"/>
    <col min="12" max="12" width="9.7109375" style="3" customWidth="1"/>
    <col min="13" max="14" width="13.42578125" bestFit="1" customWidth="1"/>
    <col min="15" max="15" width="13.28515625" bestFit="1" customWidth="1"/>
  </cols>
  <sheetData>
    <row r="1" spans="1:15" ht="15" x14ac:dyDescent="0.2">
      <c r="A1" s="411" t="s">
        <v>57</v>
      </c>
      <c r="B1" s="414"/>
      <c r="C1" s="414"/>
      <c r="D1" s="414"/>
      <c r="E1" s="414"/>
      <c r="F1" s="414"/>
      <c r="G1" s="414"/>
      <c r="H1" s="414"/>
      <c r="I1" s="414"/>
      <c r="J1" s="414"/>
      <c r="K1" s="414"/>
      <c r="L1" s="414"/>
      <c r="M1" s="414"/>
      <c r="N1" s="414"/>
      <c r="O1" s="414"/>
    </row>
    <row r="2" spans="1:15" ht="15" x14ac:dyDescent="0.2">
      <c r="A2" s="415" t="s">
        <v>399</v>
      </c>
      <c r="B2" s="416"/>
      <c r="C2" s="416"/>
      <c r="D2" s="416"/>
      <c r="E2" s="416"/>
      <c r="F2" s="416"/>
      <c r="G2" s="416"/>
      <c r="H2" s="416"/>
      <c r="I2" s="416"/>
      <c r="J2" s="416"/>
      <c r="K2" s="416"/>
      <c r="L2" s="416"/>
      <c r="M2" s="416"/>
      <c r="N2" s="416"/>
      <c r="O2" s="416"/>
    </row>
    <row r="3" spans="1:15" ht="15" x14ac:dyDescent="0.2">
      <c r="A3" s="415" t="s">
        <v>34</v>
      </c>
      <c r="B3" s="416"/>
      <c r="C3" s="416"/>
      <c r="D3" s="416"/>
      <c r="E3" s="416"/>
      <c r="F3" s="416"/>
      <c r="G3" s="416"/>
      <c r="H3" s="416"/>
      <c r="I3" s="416"/>
      <c r="J3" s="416"/>
      <c r="K3" s="416"/>
      <c r="L3" s="416"/>
      <c r="M3" s="416"/>
      <c r="N3" s="416"/>
      <c r="O3" s="416"/>
    </row>
    <row r="4" spans="1:15" ht="15" x14ac:dyDescent="0.2">
      <c r="A4" s="5"/>
      <c r="B4" s="6"/>
      <c r="C4" s="7"/>
      <c r="D4" s="156"/>
      <c r="E4" s="7"/>
      <c r="F4" s="7"/>
      <c r="G4" s="7"/>
      <c r="H4" s="8"/>
      <c r="I4" s="9"/>
      <c r="J4" s="204"/>
      <c r="K4" s="9"/>
      <c r="L4" s="204"/>
      <c r="M4" s="9"/>
      <c r="N4" s="10"/>
      <c r="O4" s="5"/>
    </row>
    <row r="5" spans="1:15" ht="15" x14ac:dyDescent="0.2">
      <c r="A5" s="11" t="s">
        <v>245</v>
      </c>
      <c r="B5" s="12"/>
      <c r="C5" s="13"/>
      <c r="D5" s="13"/>
      <c r="E5" s="13"/>
      <c r="F5" s="13"/>
      <c r="G5" s="13"/>
      <c r="H5" s="12"/>
      <c r="I5" s="14"/>
      <c r="J5" s="205"/>
      <c r="K5" s="14"/>
      <c r="L5" s="205"/>
      <c r="M5" s="14"/>
      <c r="N5" s="4"/>
      <c r="O5" s="43" t="s">
        <v>217</v>
      </c>
    </row>
    <row r="6" spans="1:15" ht="15.75" thickBot="1" x14ac:dyDescent="0.25">
      <c r="A6" s="15"/>
      <c r="B6" s="16"/>
      <c r="C6" s="17"/>
      <c r="D6" s="13"/>
      <c r="E6" s="17"/>
      <c r="F6" s="17"/>
      <c r="G6" s="17"/>
      <c r="H6" s="12"/>
      <c r="I6" s="14"/>
      <c r="J6" s="206"/>
      <c r="K6" s="14"/>
      <c r="L6" s="205"/>
      <c r="M6" s="14"/>
      <c r="N6" s="4"/>
      <c r="O6" s="15"/>
    </row>
    <row r="7" spans="1:15" x14ac:dyDescent="0.2">
      <c r="A7" s="18"/>
      <c r="B7" s="18"/>
      <c r="C7" s="18"/>
      <c r="D7" s="157"/>
      <c r="E7" s="18"/>
      <c r="F7" s="18"/>
      <c r="G7" s="18"/>
      <c r="H7" s="18"/>
      <c r="I7" s="18" t="s">
        <v>14</v>
      </c>
      <c r="J7" s="207" t="s">
        <v>202</v>
      </c>
      <c r="K7" s="18"/>
      <c r="L7" s="207"/>
      <c r="M7" s="18"/>
      <c r="N7" s="18" t="s">
        <v>15</v>
      </c>
      <c r="O7" s="18"/>
    </row>
    <row r="8" spans="1:15" ht="15" customHeight="1" x14ac:dyDescent="0.2">
      <c r="A8" s="19" t="s">
        <v>16</v>
      </c>
      <c r="B8" s="19" t="s">
        <v>17</v>
      </c>
      <c r="C8" s="19" t="s">
        <v>18</v>
      </c>
      <c r="D8" s="19" t="s">
        <v>19</v>
      </c>
      <c r="E8" s="19" t="s">
        <v>20</v>
      </c>
      <c r="F8" s="19" t="s">
        <v>98</v>
      </c>
      <c r="G8" s="19" t="s">
        <v>94</v>
      </c>
      <c r="H8" s="19" t="s">
        <v>21</v>
      </c>
      <c r="I8" s="19" t="s">
        <v>22</v>
      </c>
      <c r="J8" s="208" t="s">
        <v>203</v>
      </c>
      <c r="K8" s="19" t="s">
        <v>93</v>
      </c>
      <c r="L8" s="208" t="s">
        <v>380</v>
      </c>
      <c r="M8" s="19" t="s">
        <v>23</v>
      </c>
      <c r="N8" s="19" t="s">
        <v>31</v>
      </c>
      <c r="O8" s="19" t="s">
        <v>15</v>
      </c>
    </row>
    <row r="9" spans="1:15" x14ac:dyDescent="0.2">
      <c r="A9" s="20" t="s">
        <v>24</v>
      </c>
      <c r="B9" s="20" t="s">
        <v>25</v>
      </c>
      <c r="C9" s="20" t="s">
        <v>25</v>
      </c>
      <c r="D9" s="158" t="s">
        <v>25</v>
      </c>
      <c r="E9" s="20" t="s">
        <v>25</v>
      </c>
      <c r="F9" s="20" t="s">
        <v>99</v>
      </c>
      <c r="G9" s="20" t="s">
        <v>95</v>
      </c>
      <c r="H9" s="20" t="s">
        <v>25</v>
      </c>
      <c r="I9" s="20" t="s">
        <v>25</v>
      </c>
      <c r="J9" s="209" t="s">
        <v>205</v>
      </c>
      <c r="K9" s="20" t="s">
        <v>25</v>
      </c>
      <c r="L9" s="209" t="s">
        <v>25</v>
      </c>
      <c r="M9" s="20" t="s">
        <v>26</v>
      </c>
      <c r="N9" s="20" t="s">
        <v>18</v>
      </c>
      <c r="O9" s="20" t="s">
        <v>26</v>
      </c>
    </row>
    <row r="10" spans="1:15" x14ac:dyDescent="0.2">
      <c r="A10" s="21">
        <v>1</v>
      </c>
      <c r="B10" s="548">
        <v>30</v>
      </c>
      <c r="C10" s="548">
        <v>114.67</v>
      </c>
      <c r="D10" s="548">
        <v>6.61</v>
      </c>
      <c r="E10" s="548">
        <v>13.11</v>
      </c>
      <c r="F10" s="548">
        <v>0</v>
      </c>
      <c r="G10" s="548">
        <v>30</v>
      </c>
      <c r="H10" s="548">
        <v>3.31</v>
      </c>
      <c r="I10" s="548">
        <v>3.08</v>
      </c>
      <c r="J10" s="549">
        <v>1.59</v>
      </c>
      <c r="K10" s="548">
        <v>2.65</v>
      </c>
      <c r="L10" s="549"/>
      <c r="M10" s="550">
        <f t="shared" ref="M10:M21" si="0">SUM(B10:L10)</f>
        <v>205.02000000000007</v>
      </c>
      <c r="N10" s="549">
        <v>287.17</v>
      </c>
      <c r="O10" s="551">
        <f t="shared" ref="O10:O21" si="1">SUM(M10:N10)</f>
        <v>492.19000000000005</v>
      </c>
    </row>
    <row r="11" spans="1:15" x14ac:dyDescent="0.2">
      <c r="A11" s="21">
        <v>2</v>
      </c>
      <c r="B11" s="548">
        <v>30</v>
      </c>
      <c r="C11" s="548">
        <v>229.34</v>
      </c>
      <c r="D11" s="548">
        <v>13.22</v>
      </c>
      <c r="E11" s="548">
        <v>18.010000000000002</v>
      </c>
      <c r="F11" s="548">
        <v>0</v>
      </c>
      <c r="G11" s="548">
        <v>30</v>
      </c>
      <c r="H11" s="548">
        <v>6.62</v>
      </c>
      <c r="I11" s="548">
        <v>6.16</v>
      </c>
      <c r="J11" s="549">
        <v>3.18</v>
      </c>
      <c r="K11" s="548">
        <v>5.3</v>
      </c>
      <c r="L11" s="549"/>
      <c r="M11" s="550">
        <f t="shared" si="0"/>
        <v>341.8300000000001</v>
      </c>
      <c r="N11" s="549">
        <v>574.34</v>
      </c>
      <c r="O11" s="551">
        <f t="shared" si="1"/>
        <v>916.17000000000007</v>
      </c>
    </row>
    <row r="12" spans="1:15" x14ac:dyDescent="0.2">
      <c r="A12" s="21">
        <v>3</v>
      </c>
      <c r="B12" s="548">
        <v>30</v>
      </c>
      <c r="C12" s="548">
        <v>344.01</v>
      </c>
      <c r="D12" s="548">
        <v>19.829999999999998</v>
      </c>
      <c r="E12" s="548">
        <v>22.91</v>
      </c>
      <c r="F12" s="548">
        <v>0</v>
      </c>
      <c r="G12" s="548">
        <v>30</v>
      </c>
      <c r="H12" s="548">
        <v>9.93</v>
      </c>
      <c r="I12" s="548">
        <v>9.24</v>
      </c>
      <c r="J12" s="549">
        <v>4.7699999999999996</v>
      </c>
      <c r="K12" s="548">
        <v>7.95</v>
      </c>
      <c r="L12" s="549"/>
      <c r="M12" s="550">
        <f t="shared" si="0"/>
        <v>478.64</v>
      </c>
      <c r="N12" s="549">
        <v>861.51</v>
      </c>
      <c r="O12" s="551">
        <f t="shared" si="1"/>
        <v>1340.15</v>
      </c>
    </row>
    <row r="13" spans="1:15" x14ac:dyDescent="0.2">
      <c r="A13" s="21">
        <v>4</v>
      </c>
      <c r="B13" s="548">
        <v>30</v>
      </c>
      <c r="C13" s="552">
        <v>458.68</v>
      </c>
      <c r="D13" s="552">
        <v>26.44</v>
      </c>
      <c r="E13" s="552">
        <v>27.81</v>
      </c>
      <c r="F13" s="552">
        <v>0</v>
      </c>
      <c r="G13" s="548">
        <v>30</v>
      </c>
      <c r="H13" s="552">
        <v>13.24</v>
      </c>
      <c r="I13" s="552">
        <v>12.32</v>
      </c>
      <c r="J13" s="549">
        <v>6.36</v>
      </c>
      <c r="K13" s="552">
        <v>10.6</v>
      </c>
      <c r="L13" s="553"/>
      <c r="M13" s="550">
        <f t="shared" si="0"/>
        <v>615.45000000000005</v>
      </c>
      <c r="N13" s="553">
        <v>1148.68</v>
      </c>
      <c r="O13" s="554">
        <f t="shared" si="1"/>
        <v>1764.13</v>
      </c>
    </row>
    <row r="14" spans="1:15" x14ac:dyDescent="0.2">
      <c r="A14" s="21">
        <v>5</v>
      </c>
      <c r="B14" s="548">
        <v>30</v>
      </c>
      <c r="C14" s="552">
        <v>573.35</v>
      </c>
      <c r="D14" s="552">
        <v>33.049999999999997</v>
      </c>
      <c r="E14" s="552">
        <v>32.71</v>
      </c>
      <c r="F14" s="552">
        <v>0</v>
      </c>
      <c r="G14" s="548">
        <v>30</v>
      </c>
      <c r="H14" s="552">
        <v>16.55</v>
      </c>
      <c r="I14" s="552">
        <v>15.4</v>
      </c>
      <c r="J14" s="549">
        <v>7.95</v>
      </c>
      <c r="K14" s="552">
        <v>13.25</v>
      </c>
      <c r="L14" s="553"/>
      <c r="M14" s="550">
        <f t="shared" si="0"/>
        <v>752.26</v>
      </c>
      <c r="N14" s="553">
        <v>1435.85</v>
      </c>
      <c r="O14" s="554">
        <f t="shared" si="1"/>
        <v>2188.1099999999997</v>
      </c>
    </row>
    <row r="15" spans="1:15" x14ac:dyDescent="0.2">
      <c r="A15" s="21">
        <v>6</v>
      </c>
      <c r="B15" s="548">
        <v>30</v>
      </c>
      <c r="C15" s="552">
        <v>688.02</v>
      </c>
      <c r="D15" s="552">
        <v>39.659999999999997</v>
      </c>
      <c r="E15" s="552">
        <v>37.61</v>
      </c>
      <c r="F15" s="552">
        <v>0</v>
      </c>
      <c r="G15" s="548">
        <v>30</v>
      </c>
      <c r="H15" s="552">
        <v>19.86</v>
      </c>
      <c r="I15" s="552">
        <v>18.48</v>
      </c>
      <c r="J15" s="549">
        <v>9.5399999999999991</v>
      </c>
      <c r="K15" s="552">
        <v>15.9</v>
      </c>
      <c r="L15" s="553">
        <v>15</v>
      </c>
      <c r="M15" s="550">
        <f t="shared" si="0"/>
        <v>904.06999999999994</v>
      </c>
      <c r="N15" s="553">
        <v>1723.02</v>
      </c>
      <c r="O15" s="554">
        <f t="shared" si="1"/>
        <v>2627.09</v>
      </c>
    </row>
    <row r="16" spans="1:15" x14ac:dyDescent="0.2">
      <c r="A16" s="21">
        <v>7</v>
      </c>
      <c r="B16" s="548">
        <v>30</v>
      </c>
      <c r="C16" s="552">
        <v>802.69</v>
      </c>
      <c r="D16" s="552">
        <v>46.27</v>
      </c>
      <c r="E16" s="552">
        <v>42.51</v>
      </c>
      <c r="F16" s="552">
        <v>0</v>
      </c>
      <c r="G16" s="548">
        <v>30</v>
      </c>
      <c r="H16" s="552">
        <v>23.17</v>
      </c>
      <c r="I16" s="552">
        <v>21.56</v>
      </c>
      <c r="J16" s="549">
        <v>11.13</v>
      </c>
      <c r="K16" s="552">
        <v>18.55</v>
      </c>
      <c r="L16" s="553">
        <v>15</v>
      </c>
      <c r="M16" s="550">
        <f t="shared" si="0"/>
        <v>1040.8799999999999</v>
      </c>
      <c r="N16" s="553">
        <v>2010.19</v>
      </c>
      <c r="O16" s="554">
        <f t="shared" si="1"/>
        <v>3051.0699999999997</v>
      </c>
    </row>
    <row r="17" spans="1:15" x14ac:dyDescent="0.2">
      <c r="A17" s="21">
        <v>8</v>
      </c>
      <c r="B17" s="548">
        <v>30</v>
      </c>
      <c r="C17" s="552">
        <v>917.36</v>
      </c>
      <c r="D17" s="552">
        <v>52.88</v>
      </c>
      <c r="E17" s="552">
        <v>47.41</v>
      </c>
      <c r="F17" s="552">
        <v>0</v>
      </c>
      <c r="G17" s="548">
        <v>30</v>
      </c>
      <c r="H17" s="552">
        <v>26.48</v>
      </c>
      <c r="I17" s="552">
        <v>24.64</v>
      </c>
      <c r="J17" s="549">
        <v>12.72</v>
      </c>
      <c r="K17" s="552">
        <v>21.2</v>
      </c>
      <c r="L17" s="553">
        <v>15</v>
      </c>
      <c r="M17" s="550">
        <f t="shared" si="0"/>
        <v>1177.6900000000003</v>
      </c>
      <c r="N17" s="553">
        <v>2297.36</v>
      </c>
      <c r="O17" s="554">
        <f t="shared" si="1"/>
        <v>3475.05</v>
      </c>
    </row>
    <row r="18" spans="1:15" x14ac:dyDescent="0.2">
      <c r="A18" s="21">
        <v>9</v>
      </c>
      <c r="B18" s="548">
        <v>30</v>
      </c>
      <c r="C18" s="552">
        <v>1032.03</v>
      </c>
      <c r="D18" s="552">
        <v>59.49</v>
      </c>
      <c r="E18" s="552">
        <v>52.31</v>
      </c>
      <c r="F18" s="552">
        <v>0</v>
      </c>
      <c r="G18" s="548">
        <v>30</v>
      </c>
      <c r="H18" s="552">
        <v>29.79</v>
      </c>
      <c r="I18" s="552">
        <v>27.72</v>
      </c>
      <c r="J18" s="549">
        <v>14.31</v>
      </c>
      <c r="K18" s="552">
        <v>23.85</v>
      </c>
      <c r="L18" s="553">
        <v>15</v>
      </c>
      <c r="M18" s="550">
        <f t="shared" si="0"/>
        <v>1314.4999999999998</v>
      </c>
      <c r="N18" s="553">
        <v>2584.5300000000002</v>
      </c>
      <c r="O18" s="554">
        <f t="shared" si="1"/>
        <v>3899.0299999999997</v>
      </c>
    </row>
    <row r="19" spans="1:15" x14ac:dyDescent="0.2">
      <c r="A19" s="21">
        <v>10</v>
      </c>
      <c r="B19" s="548">
        <v>30</v>
      </c>
      <c r="C19" s="552">
        <v>1146.7</v>
      </c>
      <c r="D19" s="552">
        <v>66.099999999999994</v>
      </c>
      <c r="E19" s="552">
        <v>57.21</v>
      </c>
      <c r="F19" s="552">
        <v>0</v>
      </c>
      <c r="G19" s="548">
        <v>30</v>
      </c>
      <c r="H19" s="552">
        <v>33.1</v>
      </c>
      <c r="I19" s="552">
        <v>30.8</v>
      </c>
      <c r="J19" s="549">
        <v>15.9</v>
      </c>
      <c r="K19" s="552">
        <v>26.5</v>
      </c>
      <c r="L19" s="553">
        <v>15</v>
      </c>
      <c r="M19" s="550">
        <f t="shared" si="0"/>
        <v>1451.31</v>
      </c>
      <c r="N19" s="553">
        <v>2871.7</v>
      </c>
      <c r="O19" s="554">
        <f t="shared" si="1"/>
        <v>4323.01</v>
      </c>
    </row>
    <row r="20" spans="1:15" x14ac:dyDescent="0.2">
      <c r="A20" s="21">
        <v>11</v>
      </c>
      <c r="B20" s="548">
        <v>30</v>
      </c>
      <c r="C20" s="552">
        <v>1261.3699999999999</v>
      </c>
      <c r="D20" s="552">
        <v>72.709999999999994</v>
      </c>
      <c r="E20" s="552">
        <v>62.11</v>
      </c>
      <c r="F20" s="552">
        <v>0</v>
      </c>
      <c r="G20" s="548">
        <v>30</v>
      </c>
      <c r="H20" s="552">
        <v>36.409999999999997</v>
      </c>
      <c r="I20" s="552">
        <v>33.880000000000003</v>
      </c>
      <c r="J20" s="549">
        <v>17.489999999999998</v>
      </c>
      <c r="K20" s="552">
        <v>29.15</v>
      </c>
      <c r="L20" s="553">
        <v>15</v>
      </c>
      <c r="M20" s="550">
        <f t="shared" si="0"/>
        <v>1588.1200000000001</v>
      </c>
      <c r="N20" s="553">
        <v>3158.87</v>
      </c>
      <c r="O20" s="554">
        <f t="shared" si="1"/>
        <v>4746.99</v>
      </c>
    </row>
    <row r="21" spans="1:15" x14ac:dyDescent="0.2">
      <c r="A21" s="21">
        <v>12</v>
      </c>
      <c r="B21" s="548">
        <v>30</v>
      </c>
      <c r="C21" s="552">
        <v>1376</v>
      </c>
      <c r="D21" s="552">
        <v>79.319999999999993</v>
      </c>
      <c r="E21" s="552">
        <v>67.010000000000005</v>
      </c>
      <c r="F21" s="552">
        <v>0</v>
      </c>
      <c r="G21" s="548">
        <v>30</v>
      </c>
      <c r="H21" s="552">
        <v>39.72</v>
      </c>
      <c r="I21" s="552">
        <v>36.96</v>
      </c>
      <c r="J21" s="549">
        <v>19.079999999999998</v>
      </c>
      <c r="K21" s="552">
        <v>31.8</v>
      </c>
      <c r="L21" s="553">
        <v>15</v>
      </c>
      <c r="M21" s="550">
        <f t="shared" si="0"/>
        <v>1724.8899999999999</v>
      </c>
      <c r="N21" s="553">
        <v>3446</v>
      </c>
      <c r="O21" s="554">
        <f t="shared" si="1"/>
        <v>5170.8899999999994</v>
      </c>
    </row>
    <row r="22" spans="1:15" ht="12" customHeight="1" x14ac:dyDescent="0.2">
      <c r="A22" s="1"/>
      <c r="B22" s="1"/>
      <c r="C22" s="77"/>
      <c r="D22" s="159"/>
      <c r="E22" s="77"/>
      <c r="F22" s="77"/>
      <c r="G22" s="77"/>
      <c r="H22" s="77"/>
      <c r="I22" s="77"/>
      <c r="J22" s="84"/>
      <c r="K22" s="77"/>
      <c r="L22" s="84"/>
      <c r="M22" s="77"/>
      <c r="N22" s="77"/>
      <c r="O22" s="77"/>
    </row>
    <row r="23" spans="1:15" x14ac:dyDescent="0.2">
      <c r="A23" s="22" t="s">
        <v>381</v>
      </c>
      <c r="B23" s="23"/>
      <c r="C23" s="78"/>
      <c r="D23" s="160"/>
      <c r="E23" s="79"/>
      <c r="F23" s="79"/>
      <c r="G23" s="79"/>
      <c r="H23" s="79"/>
      <c r="I23" s="79"/>
      <c r="J23" s="210"/>
      <c r="K23" s="80"/>
      <c r="L23" s="306"/>
      <c r="M23" s="81"/>
      <c r="N23" s="78"/>
      <c r="O23" s="81"/>
    </row>
    <row r="24" spans="1:15" x14ac:dyDescent="0.2">
      <c r="A24" s="24" t="s">
        <v>27</v>
      </c>
      <c r="B24" s="329">
        <f>+B21</f>
        <v>30</v>
      </c>
      <c r="C24" s="343">
        <f>+C21</f>
        <v>1376</v>
      </c>
      <c r="D24" s="343">
        <f>+D21</f>
        <v>79.319999999999993</v>
      </c>
      <c r="E24" s="343">
        <f>+E21</f>
        <v>67.010000000000005</v>
      </c>
      <c r="F24" s="343">
        <v>0</v>
      </c>
      <c r="G24" s="343">
        <f t="shared" ref="G24:L24" si="2">+G21</f>
        <v>30</v>
      </c>
      <c r="H24" s="343">
        <f t="shared" si="2"/>
        <v>39.72</v>
      </c>
      <c r="I24" s="343">
        <f t="shared" si="2"/>
        <v>36.96</v>
      </c>
      <c r="J24" s="366">
        <f t="shared" si="2"/>
        <v>19.079999999999998</v>
      </c>
      <c r="K24" s="555">
        <f t="shared" si="2"/>
        <v>31.8</v>
      </c>
      <c r="L24" s="556">
        <f t="shared" si="2"/>
        <v>15</v>
      </c>
      <c r="M24" s="344">
        <f>SUM(B24:L24)</f>
        <v>1724.8899999999999</v>
      </c>
      <c r="N24" s="343">
        <f>+N21</f>
        <v>3446</v>
      </c>
      <c r="O24" s="344">
        <f>SUM(M24:N24)</f>
        <v>5170.8899999999994</v>
      </c>
    </row>
    <row r="25" spans="1:15" s="3" customFormat="1" x14ac:dyDescent="0.2">
      <c r="A25" s="26"/>
      <c r="B25" s="27"/>
      <c r="C25" s="82"/>
      <c r="D25" s="82"/>
      <c r="E25" s="82"/>
      <c r="F25" s="82"/>
      <c r="G25" s="82"/>
      <c r="H25" s="82"/>
      <c r="I25" s="82"/>
      <c r="J25" s="82"/>
      <c r="K25" s="82"/>
      <c r="L25" s="82"/>
      <c r="M25" s="82"/>
      <c r="N25" s="82"/>
      <c r="O25" s="82"/>
    </row>
    <row r="26" spans="1:15" s="3" customFormat="1" ht="13.5" thickBot="1" x14ac:dyDescent="0.25">
      <c r="A26" s="39"/>
      <c r="B26" s="41"/>
      <c r="C26" s="83"/>
      <c r="D26" s="83"/>
      <c r="E26" s="83"/>
      <c r="F26" s="83"/>
      <c r="G26" s="83"/>
      <c r="H26" s="83"/>
      <c r="I26" s="83"/>
      <c r="J26" s="83"/>
      <c r="K26" s="83"/>
      <c r="L26" s="83"/>
      <c r="M26" s="83"/>
      <c r="N26" s="83"/>
      <c r="O26" s="83"/>
    </row>
    <row r="27" spans="1:15" s="3" customFormat="1" ht="27" customHeight="1" thickBot="1" x14ac:dyDescent="0.25">
      <c r="A27" s="185" t="s">
        <v>400</v>
      </c>
      <c r="B27" s="186"/>
      <c r="C27" s="187"/>
      <c r="D27" s="188"/>
      <c r="E27" s="187"/>
      <c r="F27" s="187"/>
      <c r="G27" s="187"/>
      <c r="H27" s="187"/>
      <c r="I27" s="187"/>
      <c r="J27" s="187"/>
      <c r="K27" s="187"/>
      <c r="L27" s="187"/>
      <c r="M27" s="187"/>
      <c r="N27" s="187"/>
      <c r="O27" s="187"/>
    </row>
    <row r="28" spans="1:15" s="3" customFormat="1" ht="6.75" customHeight="1" x14ac:dyDescent="0.2">
      <c r="A28" s="35"/>
      <c r="B28" s="28"/>
      <c r="C28" s="84"/>
      <c r="D28" s="161"/>
      <c r="E28" s="84"/>
      <c r="F28" s="84"/>
      <c r="G28" s="84"/>
      <c r="H28" s="84"/>
      <c r="I28" s="84"/>
      <c r="J28" s="84"/>
      <c r="K28" s="84"/>
      <c r="L28" s="84"/>
      <c r="M28" s="84"/>
      <c r="N28" s="84"/>
      <c r="O28" s="84"/>
    </row>
    <row r="29" spans="1:15" s="3" customFormat="1" x14ac:dyDescent="0.2">
      <c r="A29" s="31" t="s">
        <v>28</v>
      </c>
      <c r="B29" s="557"/>
      <c r="C29" s="558"/>
      <c r="D29" s="559"/>
      <c r="E29" s="560"/>
      <c r="F29" s="560"/>
      <c r="G29" s="560"/>
      <c r="H29" s="560"/>
      <c r="I29" s="560"/>
      <c r="J29" s="560"/>
      <c r="K29" s="560"/>
      <c r="L29" s="558"/>
      <c r="M29" s="561"/>
      <c r="N29" s="558"/>
      <c r="O29" s="561"/>
    </row>
    <row r="30" spans="1:15" s="3" customFormat="1" x14ac:dyDescent="0.2">
      <c r="A30" s="32" t="s">
        <v>29</v>
      </c>
      <c r="B30" s="367">
        <v>0</v>
      </c>
      <c r="C30" s="562">
        <v>0</v>
      </c>
      <c r="D30" s="366">
        <v>0</v>
      </c>
      <c r="E30" s="366">
        <v>0</v>
      </c>
      <c r="F30" s="366">
        <f>+F33-F24</f>
        <v>0</v>
      </c>
      <c r="G30" s="366">
        <v>0</v>
      </c>
      <c r="H30" s="366">
        <v>0</v>
      </c>
      <c r="I30" s="366">
        <v>0</v>
      </c>
      <c r="J30" s="366">
        <v>0</v>
      </c>
      <c r="K30" s="366">
        <v>0</v>
      </c>
      <c r="L30" s="562">
        <v>0</v>
      </c>
      <c r="M30" s="344">
        <f>SUM(B30:L30)</f>
        <v>0</v>
      </c>
      <c r="N30" s="556">
        <v>243</v>
      </c>
      <c r="O30" s="345">
        <f>M30+N30</f>
        <v>243</v>
      </c>
    </row>
    <row r="31" spans="1:15" s="3" customFormat="1" ht="6" customHeight="1" x14ac:dyDescent="0.2">
      <c r="A31" s="36"/>
      <c r="B31" s="563"/>
      <c r="C31" s="564"/>
      <c r="D31" s="565"/>
      <c r="E31" s="565"/>
      <c r="F31" s="565"/>
      <c r="G31" s="565"/>
      <c r="H31" s="565"/>
      <c r="I31" s="565"/>
      <c r="J31" s="565"/>
      <c r="K31" s="565"/>
      <c r="L31" s="564"/>
      <c r="M31" s="566"/>
      <c r="N31" s="564"/>
      <c r="O31" s="566"/>
    </row>
    <row r="32" spans="1:15" x14ac:dyDescent="0.2">
      <c r="A32" s="22" t="s">
        <v>402</v>
      </c>
      <c r="B32" s="567"/>
      <c r="C32" s="568"/>
      <c r="D32" s="569"/>
      <c r="E32" s="569"/>
      <c r="F32" s="569"/>
      <c r="G32" s="569"/>
      <c r="H32" s="569"/>
      <c r="I32" s="569"/>
      <c r="J32" s="570"/>
      <c r="K32" s="569"/>
      <c r="L32" s="568"/>
      <c r="M32" s="571"/>
      <c r="N32" s="568"/>
      <c r="O32" s="571"/>
    </row>
    <row r="33" spans="1:15" x14ac:dyDescent="0.2">
      <c r="A33" s="24" t="s">
        <v>27</v>
      </c>
      <c r="B33" s="329">
        <f>B24+B30</f>
        <v>30</v>
      </c>
      <c r="C33" s="343">
        <f>C24+C30</f>
        <v>1376</v>
      </c>
      <c r="D33" s="343">
        <f>D24+D30</f>
        <v>79.319999999999993</v>
      </c>
      <c r="E33" s="343">
        <f>E24+E30</f>
        <v>67.010000000000005</v>
      </c>
      <c r="F33" s="343">
        <v>0</v>
      </c>
      <c r="G33" s="343">
        <f t="shared" ref="G33:L33" si="3">G24+G30</f>
        <v>30</v>
      </c>
      <c r="H33" s="343">
        <f t="shared" si="3"/>
        <v>39.72</v>
      </c>
      <c r="I33" s="343">
        <f t="shared" si="3"/>
        <v>36.96</v>
      </c>
      <c r="J33" s="366">
        <f t="shared" si="3"/>
        <v>19.079999999999998</v>
      </c>
      <c r="K33" s="343">
        <f t="shared" si="3"/>
        <v>31.8</v>
      </c>
      <c r="L33" s="343">
        <f t="shared" si="3"/>
        <v>15</v>
      </c>
      <c r="M33" s="344">
        <f>SUM(B33:L33)</f>
        <v>1724.8899999999999</v>
      </c>
      <c r="N33" s="345">
        <f>N24+N30</f>
        <v>3689</v>
      </c>
      <c r="O33" s="345">
        <f>SUM(M33:N33)</f>
        <v>5413.8899999999994</v>
      </c>
    </row>
    <row r="34" spans="1:15" ht="6.75" customHeight="1" x14ac:dyDescent="0.2">
      <c r="A34" s="1"/>
      <c r="B34" s="37"/>
      <c r="C34" s="90"/>
      <c r="D34" s="90"/>
      <c r="E34" s="90"/>
      <c r="F34" s="90"/>
      <c r="G34" s="90"/>
      <c r="H34" s="90"/>
      <c r="I34" s="90"/>
      <c r="J34" s="91"/>
      <c r="K34" s="90"/>
      <c r="L34" s="91"/>
      <c r="M34" s="90"/>
      <c r="N34" s="90"/>
      <c r="O34" s="91"/>
    </row>
    <row r="35" spans="1:15" x14ac:dyDescent="0.2">
      <c r="A35" s="31" t="s">
        <v>30</v>
      </c>
      <c r="B35" s="22"/>
      <c r="C35" s="88"/>
      <c r="D35" s="88"/>
      <c r="E35" s="88"/>
      <c r="F35" s="88"/>
      <c r="G35" s="88"/>
      <c r="H35" s="88"/>
      <c r="I35" s="88"/>
      <c r="J35" s="189"/>
      <c r="K35" s="88"/>
      <c r="L35" s="87"/>
      <c r="M35" s="89"/>
      <c r="N35" s="89"/>
      <c r="O35" s="92"/>
    </row>
    <row r="36" spans="1:15" x14ac:dyDescent="0.2">
      <c r="A36" s="32" t="s">
        <v>29</v>
      </c>
      <c r="B36" s="572">
        <f>+B30/B24</f>
        <v>0</v>
      </c>
      <c r="C36" s="573">
        <f>+C30/C24</f>
        <v>0</v>
      </c>
      <c r="D36" s="573">
        <f>+D30/D24</f>
        <v>0</v>
      </c>
      <c r="E36" s="573">
        <f>+E30/E24</f>
        <v>0</v>
      </c>
      <c r="F36" s="573">
        <v>0</v>
      </c>
      <c r="G36" s="573">
        <f t="shared" ref="G36:O36" si="4">+G30/G24</f>
        <v>0</v>
      </c>
      <c r="H36" s="573">
        <f t="shared" si="4"/>
        <v>0</v>
      </c>
      <c r="I36" s="573">
        <f t="shared" si="4"/>
        <v>0</v>
      </c>
      <c r="J36" s="573">
        <f t="shared" si="4"/>
        <v>0</v>
      </c>
      <c r="K36" s="573">
        <f t="shared" si="4"/>
        <v>0</v>
      </c>
      <c r="L36" s="573">
        <f t="shared" si="4"/>
        <v>0</v>
      </c>
      <c r="M36" s="574">
        <f t="shared" si="4"/>
        <v>0</v>
      </c>
      <c r="N36" s="574">
        <f>+N30/N24</f>
        <v>7.0516540917005224E-2</v>
      </c>
      <c r="O36" s="574">
        <f t="shared" si="4"/>
        <v>4.6993844386556287E-2</v>
      </c>
    </row>
    <row r="37" spans="1:15" ht="13.5" customHeight="1" x14ac:dyDescent="0.2">
      <c r="A37" s="33"/>
      <c r="B37" s="25"/>
      <c r="C37" s="93"/>
      <c r="D37" s="94"/>
      <c r="E37" s="94"/>
      <c r="F37" s="94"/>
      <c r="G37" s="94"/>
      <c r="H37" s="94"/>
      <c r="I37" s="94"/>
      <c r="J37" s="94"/>
      <c r="K37" s="94"/>
      <c r="L37" s="94"/>
      <c r="M37" s="300"/>
      <c r="N37" s="95"/>
      <c r="O37" s="94"/>
    </row>
    <row r="38" spans="1:15" s="3" customFormat="1" ht="13.5" thickBot="1" x14ac:dyDescent="0.25">
      <c r="A38" s="39"/>
      <c r="B38" s="40"/>
      <c r="C38" s="83"/>
      <c r="D38" s="96"/>
      <c r="E38" s="96"/>
      <c r="F38" s="96"/>
      <c r="G38" s="96"/>
      <c r="H38" s="96"/>
      <c r="I38" s="96"/>
      <c r="J38" s="96"/>
      <c r="K38" s="96"/>
      <c r="L38" s="96"/>
      <c r="M38" s="96"/>
      <c r="N38" s="83"/>
      <c r="O38" s="96"/>
    </row>
    <row r="39" spans="1:15" s="3" customFormat="1" ht="26.25" customHeight="1" thickBot="1" x14ac:dyDescent="0.25">
      <c r="A39" s="185" t="s">
        <v>401</v>
      </c>
      <c r="B39" s="186"/>
      <c r="C39" s="187"/>
      <c r="D39" s="188"/>
      <c r="E39" s="187"/>
      <c r="F39" s="187"/>
      <c r="G39" s="187"/>
      <c r="H39" s="187"/>
      <c r="I39" s="187"/>
      <c r="J39" s="187"/>
      <c r="K39" s="187"/>
      <c r="L39" s="187"/>
      <c r="M39" s="187"/>
      <c r="N39" s="187"/>
      <c r="O39" s="187"/>
    </row>
    <row r="40" spans="1:15" s="3" customFormat="1" ht="4.5" customHeight="1" x14ac:dyDescent="0.2">
      <c r="A40" s="35"/>
      <c r="B40" s="28"/>
      <c r="C40" s="84"/>
      <c r="D40" s="161"/>
      <c r="E40" s="84"/>
      <c r="F40" s="84"/>
      <c r="G40" s="84"/>
      <c r="H40" s="84"/>
      <c r="I40" s="84"/>
      <c r="J40" s="84"/>
      <c r="K40" s="84"/>
      <c r="L40" s="84"/>
      <c r="M40" s="84"/>
      <c r="N40" s="84"/>
      <c r="O40" s="84"/>
    </row>
    <row r="41" spans="1:15" s="3" customFormat="1" x14ac:dyDescent="0.2">
      <c r="A41" s="31" t="s">
        <v>28</v>
      </c>
      <c r="B41" s="34"/>
      <c r="C41" s="78"/>
      <c r="D41" s="162"/>
      <c r="E41" s="85"/>
      <c r="F41" s="85"/>
      <c r="G41" s="85"/>
      <c r="H41" s="85"/>
      <c r="I41" s="85"/>
      <c r="J41" s="210"/>
      <c r="K41" s="85"/>
      <c r="L41" s="78"/>
      <c r="M41" s="86"/>
      <c r="N41" s="78"/>
      <c r="O41" s="81"/>
    </row>
    <row r="42" spans="1:15" s="3" customFormat="1" x14ac:dyDescent="0.2">
      <c r="A42" s="32" t="s">
        <v>29</v>
      </c>
      <c r="B42" s="367">
        <v>0</v>
      </c>
      <c r="C42" s="366">
        <v>41</v>
      </c>
      <c r="D42" s="366">
        <v>0</v>
      </c>
      <c r="E42" s="366">
        <v>0</v>
      </c>
      <c r="F42" s="366">
        <f>+F45-F33</f>
        <v>0</v>
      </c>
      <c r="G42" s="366">
        <v>0</v>
      </c>
      <c r="H42" s="366">
        <v>0</v>
      </c>
      <c r="I42" s="366">
        <v>0</v>
      </c>
      <c r="J42" s="366">
        <v>0</v>
      </c>
      <c r="K42" s="366">
        <v>0</v>
      </c>
      <c r="L42" s="562">
        <v>0</v>
      </c>
      <c r="M42" s="345">
        <f>SUM(B42:L42)</f>
        <v>41</v>
      </c>
      <c r="N42" s="345">
        <v>214</v>
      </c>
      <c r="O42" s="345">
        <f>M42+N42</f>
        <v>255</v>
      </c>
    </row>
    <row r="43" spans="1:15" s="3" customFormat="1" ht="6.75" customHeight="1" x14ac:dyDescent="0.2">
      <c r="A43" s="36"/>
      <c r="B43" s="563"/>
      <c r="C43" s="564"/>
      <c r="D43" s="565"/>
      <c r="E43" s="565"/>
      <c r="F43" s="565"/>
      <c r="G43" s="565"/>
      <c r="H43" s="565"/>
      <c r="I43" s="565"/>
      <c r="J43" s="575"/>
      <c r="K43" s="565"/>
      <c r="L43" s="564"/>
      <c r="M43" s="566"/>
      <c r="N43" s="564"/>
      <c r="O43" s="566"/>
    </row>
    <row r="44" spans="1:15" s="3" customFormat="1" x14ac:dyDescent="0.2">
      <c r="A44" s="22" t="s">
        <v>403</v>
      </c>
      <c r="B44" s="567"/>
      <c r="C44" s="568"/>
      <c r="D44" s="569"/>
      <c r="E44" s="569"/>
      <c r="F44" s="569"/>
      <c r="G44" s="569"/>
      <c r="H44" s="569"/>
      <c r="I44" s="569"/>
      <c r="J44" s="576"/>
      <c r="K44" s="569"/>
      <c r="L44" s="568"/>
      <c r="M44" s="571"/>
      <c r="N44" s="568"/>
      <c r="O44" s="571"/>
    </row>
    <row r="45" spans="1:15" s="3" customFormat="1" x14ac:dyDescent="0.2">
      <c r="A45" s="24" t="s">
        <v>27</v>
      </c>
      <c r="B45" s="329">
        <f>B33+B42</f>
        <v>30</v>
      </c>
      <c r="C45" s="329">
        <f>C33+C42</f>
        <v>1417</v>
      </c>
      <c r="D45" s="329">
        <f>D33+D42</f>
        <v>79.319999999999993</v>
      </c>
      <c r="E45" s="329">
        <f>E33+E42</f>
        <v>67.010000000000005</v>
      </c>
      <c r="F45" s="329">
        <f>F33</f>
        <v>0</v>
      </c>
      <c r="G45" s="329">
        <v>30</v>
      </c>
      <c r="H45" s="329">
        <f>H33+H42</f>
        <v>39.72</v>
      </c>
      <c r="I45" s="329">
        <f>I33+I42</f>
        <v>36.96</v>
      </c>
      <c r="J45" s="367">
        <f>J33+J42</f>
        <v>19.079999999999998</v>
      </c>
      <c r="K45" s="329">
        <f>K33+K42</f>
        <v>31.8</v>
      </c>
      <c r="L45" s="329">
        <f>L33+L42</f>
        <v>15</v>
      </c>
      <c r="M45" s="344">
        <f>SUM(B45:L45)</f>
        <v>1765.8899999999999</v>
      </c>
      <c r="N45" s="345">
        <f>N33+N42</f>
        <v>3903</v>
      </c>
      <c r="O45" s="345">
        <f>SUM(M45:N45)</f>
        <v>5668.8899999999994</v>
      </c>
    </row>
    <row r="46" spans="1:15" s="3" customFormat="1" ht="6.75" customHeight="1" x14ac:dyDescent="0.2">
      <c r="A46" s="1"/>
      <c r="B46" s="38"/>
      <c r="C46" s="97"/>
      <c r="D46" s="98"/>
      <c r="E46" s="98"/>
      <c r="F46" s="98"/>
      <c r="G46" s="98"/>
      <c r="H46" s="98"/>
      <c r="I46" s="98"/>
      <c r="J46" s="97"/>
      <c r="K46" s="98"/>
      <c r="L46" s="97"/>
      <c r="M46" s="98"/>
      <c r="N46" s="97"/>
      <c r="O46" s="98"/>
    </row>
    <row r="47" spans="1:15" x14ac:dyDescent="0.2">
      <c r="A47" s="31" t="s">
        <v>30</v>
      </c>
      <c r="B47" s="31"/>
      <c r="C47" s="87"/>
      <c r="D47" s="88"/>
      <c r="E47" s="88"/>
      <c r="F47" s="88"/>
      <c r="G47" s="88"/>
      <c r="H47" s="88"/>
      <c r="I47" s="189"/>
      <c r="J47" s="189"/>
      <c r="K47" s="88"/>
      <c r="L47" s="87"/>
      <c r="M47" s="89"/>
      <c r="N47" s="92"/>
      <c r="O47" s="92"/>
    </row>
    <row r="48" spans="1:15" x14ac:dyDescent="0.2">
      <c r="A48" s="32" t="s">
        <v>29</v>
      </c>
      <c r="B48" s="577">
        <f>(B45/B33)-1</f>
        <v>0</v>
      </c>
      <c r="C48" s="578">
        <f>(C45/C33)-1</f>
        <v>2.9796511627907085E-2</v>
      </c>
      <c r="D48" s="578">
        <f>(D45/D33)-1</f>
        <v>0</v>
      </c>
      <c r="E48" s="578">
        <f>(E45/E33)-1</f>
        <v>0</v>
      </c>
      <c r="F48" s="578">
        <v>0</v>
      </c>
      <c r="G48" s="578">
        <f t="shared" ref="G48:O48" si="5">(G45/G33)-1</f>
        <v>0</v>
      </c>
      <c r="H48" s="578">
        <f t="shared" si="5"/>
        <v>0</v>
      </c>
      <c r="I48" s="578">
        <f t="shared" si="5"/>
        <v>0</v>
      </c>
      <c r="J48" s="578">
        <f t="shared" si="5"/>
        <v>0</v>
      </c>
      <c r="K48" s="578">
        <f t="shared" si="5"/>
        <v>0</v>
      </c>
      <c r="L48" s="579">
        <f t="shared" si="5"/>
        <v>0</v>
      </c>
      <c r="M48" s="574">
        <f t="shared" si="5"/>
        <v>2.3769631686658244E-2</v>
      </c>
      <c r="N48" s="574">
        <f t="shared" si="5"/>
        <v>5.8010300894551392E-2</v>
      </c>
      <c r="O48" s="574">
        <f t="shared" si="5"/>
        <v>4.7101067808913655E-2</v>
      </c>
    </row>
    <row r="49" spans="1:15" s="3" customFormat="1" x14ac:dyDescent="0.2">
      <c r="A49" s="33"/>
      <c r="B49" s="25"/>
      <c r="C49" s="93"/>
      <c r="D49" s="94"/>
      <c r="E49" s="94"/>
      <c r="F49" s="94"/>
      <c r="G49" s="94"/>
      <c r="H49" s="94"/>
      <c r="I49" s="94"/>
      <c r="J49" s="94"/>
      <c r="K49" s="94"/>
      <c r="L49" s="94"/>
      <c r="M49" s="300"/>
      <c r="N49" s="99"/>
      <c r="O49" s="94"/>
    </row>
    <row r="50" spans="1:15" x14ac:dyDescent="0.2">
      <c r="C50" s="75"/>
      <c r="D50" s="163"/>
      <c r="E50" s="75"/>
      <c r="F50" s="75"/>
      <c r="G50" s="75"/>
      <c r="H50" s="75"/>
      <c r="I50" s="75"/>
      <c r="J50" s="211"/>
      <c r="K50" s="75"/>
      <c r="L50" s="211"/>
      <c r="M50" s="75"/>
      <c r="N50" s="75"/>
      <c r="O50" s="75"/>
    </row>
    <row r="51" spans="1:15" s="166" customFormat="1" x14ac:dyDescent="0.2">
      <c r="A51" s="165"/>
      <c r="C51" s="167"/>
      <c r="D51" s="168"/>
      <c r="J51" s="212"/>
      <c r="L51" s="212"/>
    </row>
    <row r="96" spans="2:15" s="166" customFormat="1" ht="26.25" customHeight="1" x14ac:dyDescent="0.2">
      <c r="B96" s="170"/>
      <c r="C96" s="167"/>
      <c r="D96" s="412"/>
      <c r="E96" s="412"/>
      <c r="F96" s="412"/>
      <c r="G96" s="412"/>
      <c r="H96" s="412"/>
      <c r="I96" s="412"/>
      <c r="J96" s="412"/>
      <c r="K96" s="412"/>
      <c r="L96" s="412"/>
      <c r="M96" s="412"/>
      <c r="N96" s="412"/>
      <c r="O96" s="412"/>
    </row>
    <row r="97" spans="1:18" s="166" customFormat="1" x14ac:dyDescent="0.2">
      <c r="A97" s="169"/>
      <c r="B97" s="170"/>
      <c r="C97" s="167"/>
      <c r="D97" s="168"/>
      <c r="E97" s="170"/>
      <c r="F97" s="170"/>
      <c r="G97" s="170"/>
      <c r="H97" s="170"/>
      <c r="I97" s="170"/>
      <c r="J97" s="170"/>
      <c r="K97" s="170"/>
      <c r="L97" s="170"/>
      <c r="M97" s="170"/>
      <c r="N97" s="171"/>
      <c r="O97" s="170"/>
    </row>
    <row r="98" spans="1:18" s="166" customFormat="1" ht="26.25" customHeight="1" x14ac:dyDescent="0.2">
      <c r="A98" s="169"/>
      <c r="B98" s="170"/>
      <c r="C98" s="167"/>
      <c r="D98" s="412"/>
      <c r="E98" s="412"/>
      <c r="F98" s="412"/>
      <c r="G98" s="412"/>
      <c r="H98" s="412"/>
      <c r="I98" s="412"/>
      <c r="J98" s="412"/>
      <c r="K98" s="412"/>
      <c r="L98" s="412"/>
      <c r="M98" s="412"/>
      <c r="N98" s="412"/>
      <c r="O98" s="412"/>
      <c r="P98" s="172"/>
      <c r="Q98" s="172"/>
      <c r="R98" s="172"/>
    </row>
    <row r="99" spans="1:18" s="166" customFormat="1" ht="27.75" customHeight="1" x14ac:dyDescent="0.2">
      <c r="A99" s="169"/>
      <c r="B99" s="170"/>
      <c r="C99" s="167"/>
      <c r="D99" s="412"/>
      <c r="E99" s="413"/>
      <c r="F99" s="413"/>
      <c r="G99" s="413"/>
      <c r="H99" s="413"/>
      <c r="I99" s="413"/>
      <c r="J99" s="413"/>
      <c r="K99" s="413"/>
      <c r="L99" s="413"/>
      <c r="M99" s="413"/>
      <c r="N99" s="413"/>
      <c r="O99" s="413"/>
    </row>
    <row r="100" spans="1:18" s="166" customFormat="1" ht="27" customHeight="1" x14ac:dyDescent="0.2">
      <c r="A100" s="169"/>
      <c r="B100" s="170"/>
      <c r="C100" s="167"/>
      <c r="D100" s="412"/>
      <c r="E100" s="413"/>
      <c r="F100" s="413"/>
      <c r="G100" s="413"/>
      <c r="H100" s="413"/>
      <c r="I100" s="413"/>
      <c r="J100" s="413"/>
      <c r="K100" s="413"/>
      <c r="L100" s="413"/>
      <c r="M100" s="413"/>
      <c r="N100" s="413"/>
      <c r="O100" s="413"/>
    </row>
    <row r="101" spans="1:18" x14ac:dyDescent="0.2">
      <c r="A101" s="1"/>
      <c r="B101" s="1"/>
      <c r="C101" s="1"/>
      <c r="D101" s="30"/>
      <c r="E101" s="29"/>
      <c r="F101" s="29"/>
      <c r="G101" s="29"/>
      <c r="H101" s="29"/>
      <c r="I101" s="29"/>
      <c r="J101" s="213"/>
      <c r="K101" s="1"/>
      <c r="L101" s="28"/>
      <c r="M101" s="1"/>
      <c r="N101" s="1"/>
      <c r="O101" s="1"/>
    </row>
    <row r="102" spans="1:18" ht="12" customHeight="1" x14ac:dyDescent="0.2">
      <c r="A102" s="1"/>
      <c r="B102" s="1"/>
      <c r="C102" s="1"/>
      <c r="D102" s="30"/>
      <c r="E102" s="29"/>
      <c r="F102" s="29"/>
      <c r="G102" s="29"/>
      <c r="H102" s="29"/>
      <c r="I102" s="29"/>
      <c r="J102" s="213"/>
      <c r="K102" s="1"/>
      <c r="L102" s="28"/>
      <c r="M102" s="1"/>
      <c r="N102" s="1"/>
      <c r="O102" s="1"/>
    </row>
    <row r="103" spans="1:18" x14ac:dyDescent="0.2">
      <c r="A103" s="1"/>
      <c r="B103" s="1"/>
      <c r="C103" s="1"/>
      <c r="D103" s="30"/>
      <c r="E103" s="29"/>
      <c r="F103" s="29"/>
      <c r="G103" s="29"/>
      <c r="H103" s="29"/>
      <c r="I103" s="29"/>
      <c r="J103" s="213"/>
      <c r="K103" s="1"/>
      <c r="L103" s="28"/>
      <c r="M103" s="1"/>
      <c r="N103" s="1"/>
      <c r="O103" s="1"/>
    </row>
    <row r="104" spans="1:18" x14ac:dyDescent="0.2">
      <c r="A104" s="1"/>
      <c r="B104" s="1"/>
      <c r="C104" s="1"/>
      <c r="D104" s="30"/>
      <c r="E104" s="29"/>
      <c r="F104" s="29"/>
      <c r="G104" s="1"/>
      <c r="H104" s="1"/>
      <c r="I104" s="1"/>
      <c r="J104" s="28"/>
      <c r="K104" s="1"/>
      <c r="L104" s="28"/>
      <c r="M104" s="1"/>
      <c r="N104" s="1"/>
      <c r="O104" s="1"/>
    </row>
    <row r="105" spans="1:18" x14ac:dyDescent="0.2">
      <c r="A105" s="1"/>
      <c r="B105" s="1"/>
      <c r="C105" s="1"/>
      <c r="D105" s="30"/>
      <c r="E105" s="29"/>
      <c r="F105" s="29"/>
      <c r="G105" s="1"/>
      <c r="H105" s="1"/>
      <c r="I105" s="1"/>
      <c r="J105" s="28"/>
      <c r="K105" s="1"/>
      <c r="L105" s="28"/>
      <c r="M105" s="1"/>
      <c r="N105" s="1"/>
      <c r="O105" s="1"/>
    </row>
  </sheetData>
  <mergeCells count="7">
    <mergeCell ref="D99:O99"/>
    <mergeCell ref="D100:O100"/>
    <mergeCell ref="A1:O1"/>
    <mergeCell ref="A2:O2"/>
    <mergeCell ref="A3:O3"/>
    <mergeCell ref="D98:O98"/>
    <mergeCell ref="D96:O96"/>
  </mergeCells>
  <phoneticPr fontId="0" type="noConversion"/>
  <printOptions horizontalCentered="1"/>
  <pageMargins left="0.25" right="0.25" top="0.38" bottom="0.44" header="0" footer="0.18"/>
  <pageSetup scale="88" orientation="landscape" r:id="rId1"/>
  <headerFooter alignWithMargins="0">
    <oddFooter>&amp;L&amp;"Courier New,Regular"&amp;8&amp;F (&amp;A)&amp;C&amp;"Courier New,Regular"&amp;8page &amp;P of &amp;N&amp;R&amp;"Courier New,Regular"&amp;8&amp;D &amp;T</oddFooter>
  </headerFooter>
  <ignoredErrors>
    <ignoredError sqref="M10:M21" formulaRange="1"/>
    <ignoredError sqref="M2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2"/>
  <sheetViews>
    <sheetView workbookViewId="0">
      <pane ySplit="4" topLeftCell="A5" activePane="bottomLeft" state="frozen"/>
      <selection pane="bottomLeft" activeCell="G22" sqref="G22"/>
    </sheetView>
  </sheetViews>
  <sheetFormatPr defaultRowHeight="12.75" x14ac:dyDescent="0.2"/>
  <cols>
    <col min="3" max="3" width="10.7109375" bestFit="1" customWidth="1"/>
    <col min="6" max="6" width="10.7109375" customWidth="1"/>
    <col min="12" max="13" width="10.7109375" bestFit="1" customWidth="1"/>
    <col min="14" max="14" width="12.5703125" customWidth="1"/>
  </cols>
  <sheetData>
    <row r="1" spans="1:14" s="311" customFormat="1" ht="15" x14ac:dyDescent="0.2">
      <c r="A1" s="411" t="s">
        <v>57</v>
      </c>
      <c r="B1" s="414"/>
      <c r="C1" s="414"/>
      <c r="D1" s="414"/>
      <c r="E1" s="414"/>
      <c r="F1" s="414"/>
      <c r="G1" s="414"/>
      <c r="H1" s="414"/>
      <c r="I1" s="414"/>
      <c r="J1" s="414"/>
      <c r="K1" s="414"/>
      <c r="L1" s="414"/>
      <c r="M1" s="414"/>
      <c r="N1" s="414"/>
    </row>
    <row r="2" spans="1:14" s="311" customFormat="1" ht="15" x14ac:dyDescent="0.2">
      <c r="A2" s="415" t="s">
        <v>399</v>
      </c>
      <c r="B2" s="416"/>
      <c r="C2" s="416"/>
      <c r="D2" s="416"/>
      <c r="E2" s="416"/>
      <c r="F2" s="416"/>
      <c r="G2" s="416"/>
      <c r="H2" s="416"/>
      <c r="I2" s="416"/>
      <c r="J2" s="416"/>
      <c r="K2" s="416"/>
      <c r="L2" s="416"/>
      <c r="M2" s="416"/>
      <c r="N2" s="416"/>
    </row>
    <row r="3" spans="1:14" s="311" customFormat="1" ht="15" x14ac:dyDescent="0.2">
      <c r="A3" s="415" t="s">
        <v>34</v>
      </c>
      <c r="B3" s="416"/>
      <c r="C3" s="416"/>
      <c r="D3" s="416"/>
      <c r="E3" s="416"/>
      <c r="F3" s="416"/>
      <c r="G3" s="416"/>
      <c r="H3" s="416"/>
      <c r="I3" s="416"/>
      <c r="J3" s="416"/>
      <c r="K3" s="416"/>
      <c r="L3" s="416"/>
      <c r="M3" s="416"/>
      <c r="N3" s="416"/>
    </row>
    <row r="4" spans="1:14" s="311" customFormat="1" ht="15" x14ac:dyDescent="0.2">
      <c r="A4" s="5"/>
      <c r="B4" s="6"/>
      <c r="C4" s="7"/>
      <c r="D4" s="156"/>
      <c r="E4" s="7"/>
      <c r="F4" s="7"/>
      <c r="G4" s="8"/>
      <c r="H4" s="9"/>
      <c r="I4" s="204"/>
      <c r="J4" s="9"/>
      <c r="K4" s="204"/>
      <c r="L4" s="9"/>
      <c r="M4" s="10"/>
      <c r="N4" s="5"/>
    </row>
    <row r="5" spans="1:14" s="311" customFormat="1" ht="15" x14ac:dyDescent="0.2">
      <c r="A5" s="11" t="s">
        <v>245</v>
      </c>
      <c r="B5" s="12"/>
      <c r="C5" s="13"/>
      <c r="D5" s="13"/>
      <c r="E5" s="13"/>
      <c r="F5" s="13"/>
      <c r="G5" s="12"/>
      <c r="H5" s="14"/>
      <c r="I5" s="205"/>
      <c r="J5" s="14"/>
      <c r="K5" s="205"/>
      <c r="L5" s="14"/>
      <c r="M5" s="407"/>
      <c r="N5" s="43" t="s">
        <v>217</v>
      </c>
    </row>
    <row r="6" spans="1:14" s="311" customFormat="1" ht="15" x14ac:dyDescent="0.2">
      <c r="A6" s="15"/>
      <c r="B6" s="16"/>
      <c r="C6" s="17"/>
      <c r="D6" s="13"/>
      <c r="E6" s="17"/>
      <c r="F6" s="17"/>
      <c r="G6" s="12"/>
      <c r="H6" s="14"/>
      <c r="I6" s="206"/>
      <c r="J6" s="14"/>
      <c r="K6" s="205"/>
      <c r="L6" s="14"/>
      <c r="M6" s="407"/>
      <c r="N6" s="15"/>
    </row>
    <row r="8" spans="1:14" s="357" customFormat="1" ht="25.5" customHeight="1" thickBot="1" x14ac:dyDescent="0.25">
      <c r="A8" s="418" t="s">
        <v>397</v>
      </c>
      <c r="B8" s="418"/>
      <c r="C8" s="418"/>
      <c r="D8" s="418"/>
      <c r="E8" s="418"/>
      <c r="F8" s="418"/>
      <c r="G8" s="418"/>
      <c r="H8" s="418"/>
      <c r="I8" s="418"/>
      <c r="J8" s="418"/>
      <c r="K8" s="418"/>
      <c r="L8" s="418"/>
      <c r="M8" s="418"/>
    </row>
    <row r="9" spans="1:14" s="311" customFormat="1" x14ac:dyDescent="0.2">
      <c r="A9" s="314"/>
      <c r="B9" s="363"/>
      <c r="C9" s="363"/>
      <c r="D9" s="369"/>
      <c r="E9" s="363"/>
      <c r="F9" s="363"/>
      <c r="G9" s="363"/>
      <c r="H9" s="363" t="s">
        <v>14</v>
      </c>
      <c r="I9" s="363" t="s">
        <v>202</v>
      </c>
      <c r="J9" s="363"/>
      <c r="L9" s="314"/>
      <c r="M9" s="314" t="s">
        <v>15</v>
      </c>
      <c r="N9" s="314"/>
    </row>
    <row r="10" spans="1:14" s="311" customFormat="1" ht="15" customHeight="1" x14ac:dyDescent="0.2">
      <c r="A10" s="315" t="s">
        <v>16</v>
      </c>
      <c r="B10" s="364" t="s">
        <v>17</v>
      </c>
      <c r="C10" s="364" t="s">
        <v>18</v>
      </c>
      <c r="D10" s="364" t="s">
        <v>19</v>
      </c>
      <c r="E10" s="364" t="s">
        <v>20</v>
      </c>
      <c r="F10" s="364" t="s">
        <v>94</v>
      </c>
      <c r="G10" s="364" t="s">
        <v>21</v>
      </c>
      <c r="H10" s="364" t="s">
        <v>22</v>
      </c>
      <c r="I10" s="364" t="s">
        <v>203</v>
      </c>
      <c r="J10" s="364" t="s">
        <v>93</v>
      </c>
      <c r="K10" s="310" t="s">
        <v>380</v>
      </c>
      <c r="L10" s="315" t="s">
        <v>23</v>
      </c>
      <c r="M10" s="315" t="s">
        <v>31</v>
      </c>
      <c r="N10" s="315" t="s">
        <v>15</v>
      </c>
    </row>
    <row r="11" spans="1:14" s="311" customFormat="1" ht="18" customHeight="1" x14ac:dyDescent="0.2">
      <c r="A11" s="316" t="s">
        <v>24</v>
      </c>
      <c r="B11" s="365" t="s">
        <v>25</v>
      </c>
      <c r="C11" s="365" t="s">
        <v>25</v>
      </c>
      <c r="D11" s="370" t="s">
        <v>25</v>
      </c>
      <c r="E11" s="365" t="s">
        <v>25</v>
      </c>
      <c r="F11" s="365" t="s">
        <v>95</v>
      </c>
      <c r="G11" s="365" t="s">
        <v>25</v>
      </c>
      <c r="H11" s="365" t="s">
        <v>25</v>
      </c>
      <c r="I11" s="365" t="s">
        <v>205</v>
      </c>
      <c r="J11" s="365" t="s">
        <v>25</v>
      </c>
      <c r="K11" s="365" t="s">
        <v>25</v>
      </c>
      <c r="L11" s="316" t="s">
        <v>26</v>
      </c>
      <c r="M11" s="316" t="s">
        <v>18</v>
      </c>
      <c r="N11" s="316" t="s">
        <v>26</v>
      </c>
    </row>
    <row r="12" spans="1:14" s="311" customFormat="1" x14ac:dyDescent="0.2">
      <c r="A12" s="317">
        <v>1</v>
      </c>
      <c r="B12" s="548">
        <v>30</v>
      </c>
      <c r="C12" s="548">
        <v>114.67</v>
      </c>
      <c r="D12" s="548">
        <v>6.61</v>
      </c>
      <c r="E12" s="548">
        <v>13.11</v>
      </c>
      <c r="F12" s="548"/>
      <c r="G12" s="548">
        <v>3.31</v>
      </c>
      <c r="H12" s="548">
        <v>3.08</v>
      </c>
      <c r="I12" s="549"/>
      <c r="J12" s="548">
        <v>2.65</v>
      </c>
      <c r="K12" s="548"/>
      <c r="L12" s="550">
        <f>SUM(B12:K12)</f>
        <v>173.43000000000006</v>
      </c>
      <c r="M12" s="549">
        <v>114.66000000000001</v>
      </c>
      <c r="N12" s="551">
        <f t="shared" ref="N12:N23" si="0">SUM(L12:M12)</f>
        <v>288.09000000000009</v>
      </c>
    </row>
    <row r="13" spans="1:14" s="311" customFormat="1" x14ac:dyDescent="0.2">
      <c r="A13" s="317">
        <v>2</v>
      </c>
      <c r="B13" s="548">
        <v>30</v>
      </c>
      <c r="C13" s="548">
        <v>229.34</v>
      </c>
      <c r="D13" s="548">
        <v>13.22</v>
      </c>
      <c r="E13" s="548">
        <v>18.010000000000002</v>
      </c>
      <c r="F13" s="548"/>
      <c r="G13" s="548">
        <v>6.62</v>
      </c>
      <c r="H13" s="548">
        <v>6.16</v>
      </c>
      <c r="I13" s="549"/>
      <c r="J13" s="548">
        <v>5.3</v>
      </c>
      <c r="K13" s="548"/>
      <c r="L13" s="550">
        <f t="shared" ref="L12:L23" si="1">SUM(B13:K13)</f>
        <v>308.65000000000009</v>
      </c>
      <c r="M13" s="549">
        <v>229.32000000000002</v>
      </c>
      <c r="N13" s="551">
        <f t="shared" si="0"/>
        <v>537.97000000000014</v>
      </c>
    </row>
    <row r="14" spans="1:14" s="311" customFormat="1" x14ac:dyDescent="0.2">
      <c r="A14" s="317">
        <v>3</v>
      </c>
      <c r="B14" s="548">
        <v>30</v>
      </c>
      <c r="C14" s="548">
        <v>344.01</v>
      </c>
      <c r="D14" s="548">
        <v>19.829999999999998</v>
      </c>
      <c r="E14" s="548">
        <v>22.91</v>
      </c>
      <c r="F14" s="548"/>
      <c r="G14" s="548">
        <v>9.93</v>
      </c>
      <c r="H14" s="548">
        <v>9.24</v>
      </c>
      <c r="I14" s="549"/>
      <c r="J14" s="548">
        <v>7.95</v>
      </c>
      <c r="K14" s="548"/>
      <c r="L14" s="550">
        <f t="shared" si="1"/>
        <v>443.87</v>
      </c>
      <c r="M14" s="549">
        <v>343.98</v>
      </c>
      <c r="N14" s="551">
        <f t="shared" si="0"/>
        <v>787.85</v>
      </c>
    </row>
    <row r="15" spans="1:14" s="311" customFormat="1" x14ac:dyDescent="0.2">
      <c r="A15" s="317">
        <v>4</v>
      </c>
      <c r="B15" s="548">
        <v>30</v>
      </c>
      <c r="C15" s="552">
        <v>458.68</v>
      </c>
      <c r="D15" s="552">
        <v>26.44</v>
      </c>
      <c r="E15" s="552">
        <v>27.81</v>
      </c>
      <c r="F15" s="548"/>
      <c r="G15" s="552">
        <v>13.24</v>
      </c>
      <c r="H15" s="552">
        <v>12.32</v>
      </c>
      <c r="I15" s="549"/>
      <c r="J15" s="552">
        <v>10.6</v>
      </c>
      <c r="K15" s="552"/>
      <c r="L15" s="550">
        <f t="shared" si="1"/>
        <v>579.09</v>
      </c>
      <c r="M15" s="549">
        <v>454.64000000000004</v>
      </c>
      <c r="N15" s="554">
        <f t="shared" si="0"/>
        <v>1033.73</v>
      </c>
    </row>
    <row r="16" spans="1:14" s="311" customFormat="1" x14ac:dyDescent="0.2">
      <c r="A16" s="317">
        <v>5</v>
      </c>
      <c r="B16" s="548">
        <v>30</v>
      </c>
      <c r="C16" s="552">
        <v>573.35</v>
      </c>
      <c r="D16" s="552">
        <v>33.049999999999997</v>
      </c>
      <c r="E16" s="552">
        <v>32.71</v>
      </c>
      <c r="F16" s="548"/>
      <c r="G16" s="552">
        <v>16.55</v>
      </c>
      <c r="H16" s="552">
        <v>15.4</v>
      </c>
      <c r="I16" s="549"/>
      <c r="J16" s="552">
        <v>13.25</v>
      </c>
      <c r="K16" s="552"/>
      <c r="L16" s="550">
        <f t="shared" si="1"/>
        <v>714.31</v>
      </c>
      <c r="M16" s="549">
        <v>573.30000000000007</v>
      </c>
      <c r="N16" s="554">
        <f t="shared" si="0"/>
        <v>1287.6100000000001</v>
      </c>
    </row>
    <row r="17" spans="1:14" s="311" customFormat="1" x14ac:dyDescent="0.2">
      <c r="A17" s="317">
        <v>6</v>
      </c>
      <c r="B17" s="548">
        <v>30</v>
      </c>
      <c r="C17" s="552">
        <v>688.02</v>
      </c>
      <c r="D17" s="552">
        <v>39.659999999999997</v>
      </c>
      <c r="E17" s="552">
        <v>37.61</v>
      </c>
      <c r="F17" s="548"/>
      <c r="G17" s="552">
        <v>19.86</v>
      </c>
      <c r="H17" s="552">
        <v>18.48</v>
      </c>
      <c r="I17" s="549"/>
      <c r="J17" s="552">
        <v>15.9</v>
      </c>
      <c r="K17" s="552">
        <v>15</v>
      </c>
      <c r="L17" s="550">
        <f t="shared" si="1"/>
        <v>864.53</v>
      </c>
      <c r="M17" s="549">
        <v>687.96</v>
      </c>
      <c r="N17" s="554">
        <f t="shared" si="0"/>
        <v>1552.49</v>
      </c>
    </row>
    <row r="18" spans="1:14" s="311" customFormat="1" x14ac:dyDescent="0.2">
      <c r="A18" s="317">
        <v>7</v>
      </c>
      <c r="B18" s="548">
        <v>30</v>
      </c>
      <c r="C18" s="552">
        <v>802.69</v>
      </c>
      <c r="D18" s="552">
        <v>46.27</v>
      </c>
      <c r="E18" s="552">
        <v>42.51</v>
      </c>
      <c r="F18" s="548"/>
      <c r="G18" s="552">
        <v>23.17</v>
      </c>
      <c r="H18" s="552">
        <v>21.56</v>
      </c>
      <c r="I18" s="549"/>
      <c r="J18" s="552">
        <v>18.55</v>
      </c>
      <c r="K18" s="552">
        <v>15</v>
      </c>
      <c r="L18" s="550">
        <f t="shared" si="1"/>
        <v>999.74999999999989</v>
      </c>
      <c r="M18" s="549">
        <v>802.61999999999989</v>
      </c>
      <c r="N18" s="554">
        <f t="shared" si="0"/>
        <v>1802.37</v>
      </c>
    </row>
    <row r="19" spans="1:14" s="311" customFormat="1" x14ac:dyDescent="0.2">
      <c r="A19" s="317">
        <v>8</v>
      </c>
      <c r="B19" s="548">
        <v>30</v>
      </c>
      <c r="C19" s="552">
        <v>917.36</v>
      </c>
      <c r="D19" s="552">
        <v>52.88</v>
      </c>
      <c r="E19" s="552">
        <v>47.41</v>
      </c>
      <c r="F19" s="548"/>
      <c r="G19" s="552">
        <v>26.48</v>
      </c>
      <c r="H19" s="552">
        <v>24.64</v>
      </c>
      <c r="I19" s="549"/>
      <c r="J19" s="552">
        <v>21.2</v>
      </c>
      <c r="K19" s="552">
        <v>15</v>
      </c>
      <c r="L19" s="550">
        <f t="shared" si="1"/>
        <v>1134.9700000000003</v>
      </c>
      <c r="M19" s="549">
        <v>917.28000000000009</v>
      </c>
      <c r="N19" s="554">
        <f t="shared" si="0"/>
        <v>2052.2500000000005</v>
      </c>
    </row>
    <row r="20" spans="1:14" s="311" customFormat="1" x14ac:dyDescent="0.2">
      <c r="A20" s="317">
        <v>9</v>
      </c>
      <c r="B20" s="548">
        <v>30</v>
      </c>
      <c r="C20" s="552">
        <v>1032.03</v>
      </c>
      <c r="D20" s="552">
        <v>59.49</v>
      </c>
      <c r="E20" s="552">
        <v>52.31</v>
      </c>
      <c r="F20" s="548"/>
      <c r="G20" s="552">
        <v>29.79</v>
      </c>
      <c r="H20" s="552">
        <v>27.72</v>
      </c>
      <c r="I20" s="549"/>
      <c r="J20" s="552">
        <v>23.85</v>
      </c>
      <c r="K20" s="552">
        <v>15</v>
      </c>
      <c r="L20" s="550">
        <f t="shared" si="1"/>
        <v>1270.1899999999998</v>
      </c>
      <c r="M20" s="549">
        <v>1031.9399999999998</v>
      </c>
      <c r="N20" s="554">
        <f t="shared" si="0"/>
        <v>2302.1299999999997</v>
      </c>
    </row>
    <row r="21" spans="1:14" s="311" customFormat="1" x14ac:dyDescent="0.2">
      <c r="A21" s="317">
        <v>10</v>
      </c>
      <c r="B21" s="548">
        <v>30</v>
      </c>
      <c r="C21" s="552">
        <v>1146.7</v>
      </c>
      <c r="D21" s="552">
        <v>66.099999999999994</v>
      </c>
      <c r="E21" s="552">
        <v>57.21</v>
      </c>
      <c r="F21" s="548"/>
      <c r="G21" s="552">
        <v>33.1</v>
      </c>
      <c r="H21" s="552">
        <v>30.8</v>
      </c>
      <c r="I21" s="549"/>
      <c r="J21" s="552">
        <v>26.5</v>
      </c>
      <c r="K21" s="552">
        <v>15</v>
      </c>
      <c r="L21" s="550">
        <f t="shared" si="1"/>
        <v>1405.4099999999999</v>
      </c>
      <c r="M21" s="549">
        <v>1146.6000000000001</v>
      </c>
      <c r="N21" s="554">
        <f t="shared" si="0"/>
        <v>2552.0100000000002</v>
      </c>
    </row>
    <row r="22" spans="1:14" s="311" customFormat="1" x14ac:dyDescent="0.2">
      <c r="A22" s="317">
        <v>11</v>
      </c>
      <c r="B22" s="548">
        <v>30</v>
      </c>
      <c r="C22" s="552">
        <v>1261.3699999999999</v>
      </c>
      <c r="D22" s="552">
        <v>72.709999999999994</v>
      </c>
      <c r="E22" s="552">
        <v>62.11</v>
      </c>
      <c r="F22" s="548"/>
      <c r="G22" s="552">
        <v>36.409999999999997</v>
      </c>
      <c r="H22" s="552">
        <v>33.880000000000003</v>
      </c>
      <c r="I22" s="549"/>
      <c r="J22" s="552">
        <v>29.15</v>
      </c>
      <c r="K22" s="552">
        <v>15</v>
      </c>
      <c r="L22" s="550">
        <f t="shared" si="1"/>
        <v>1540.63</v>
      </c>
      <c r="M22" s="549">
        <v>1261.2600000000002</v>
      </c>
      <c r="N22" s="554">
        <f t="shared" si="0"/>
        <v>2801.8900000000003</v>
      </c>
    </row>
    <row r="23" spans="1:14" s="311" customFormat="1" x14ac:dyDescent="0.2">
      <c r="A23" s="317">
        <v>12</v>
      </c>
      <c r="B23" s="548">
        <v>30</v>
      </c>
      <c r="C23" s="552">
        <v>1376</v>
      </c>
      <c r="D23" s="552">
        <v>79.319999999999993</v>
      </c>
      <c r="E23" s="552">
        <v>67.010000000000005</v>
      </c>
      <c r="F23" s="548"/>
      <c r="G23" s="552">
        <v>39.72</v>
      </c>
      <c r="H23" s="552">
        <v>36.96</v>
      </c>
      <c r="I23" s="549"/>
      <c r="J23" s="552">
        <v>31.8</v>
      </c>
      <c r="K23" s="552">
        <v>15</v>
      </c>
      <c r="L23" s="550">
        <f t="shared" si="1"/>
        <v>1675.81</v>
      </c>
      <c r="M23" s="549">
        <v>1376</v>
      </c>
      <c r="N23" s="554">
        <f t="shared" si="0"/>
        <v>3051.81</v>
      </c>
    </row>
    <row r="24" spans="1:14" s="311" customFormat="1" ht="12" customHeight="1" x14ac:dyDescent="0.2">
      <c r="A24" s="312"/>
      <c r="B24" s="312"/>
      <c r="C24" s="336"/>
      <c r="D24" s="355"/>
      <c r="E24" s="336"/>
      <c r="F24" s="336"/>
      <c r="G24" s="336"/>
      <c r="H24" s="336"/>
      <c r="I24" s="339"/>
      <c r="J24" s="336"/>
      <c r="K24" s="336"/>
      <c r="L24" s="336"/>
      <c r="M24" s="336"/>
      <c r="N24" s="336"/>
    </row>
    <row r="25" spans="1:14" s="311" customFormat="1" x14ac:dyDescent="0.2">
      <c r="A25" s="318" t="s">
        <v>381</v>
      </c>
      <c r="B25" s="580"/>
      <c r="C25" s="558"/>
      <c r="D25" s="581"/>
      <c r="E25" s="582"/>
      <c r="F25" s="582"/>
      <c r="G25" s="582"/>
      <c r="H25" s="582"/>
      <c r="I25" s="583"/>
      <c r="J25" s="584"/>
      <c r="K25" s="584"/>
      <c r="L25" s="585"/>
      <c r="M25" s="558"/>
      <c r="N25" s="585"/>
    </row>
    <row r="26" spans="1:14" s="311" customFormat="1" x14ac:dyDescent="0.2">
      <c r="A26" s="319" t="s">
        <v>27</v>
      </c>
      <c r="B26" s="329">
        <f t="shared" ref="B26:J26" si="2">+B23</f>
        <v>30</v>
      </c>
      <c r="C26" s="343">
        <f t="shared" si="2"/>
        <v>1376</v>
      </c>
      <c r="D26" s="343">
        <f t="shared" si="2"/>
        <v>79.319999999999993</v>
      </c>
      <c r="E26" s="343">
        <f t="shared" si="2"/>
        <v>67.010000000000005</v>
      </c>
      <c r="F26" s="343">
        <f t="shared" si="2"/>
        <v>0</v>
      </c>
      <c r="G26" s="343">
        <f t="shared" si="2"/>
        <v>39.72</v>
      </c>
      <c r="H26" s="343">
        <f t="shared" si="2"/>
        <v>36.96</v>
      </c>
      <c r="I26" s="366">
        <f t="shared" si="2"/>
        <v>0</v>
      </c>
      <c r="J26" s="555">
        <f t="shared" si="2"/>
        <v>31.8</v>
      </c>
      <c r="K26" s="555">
        <v>15</v>
      </c>
      <c r="L26" s="344">
        <f>SUM(B26:K26)</f>
        <v>1675.81</v>
      </c>
      <c r="M26" s="343">
        <f>+M23</f>
        <v>1376</v>
      </c>
      <c r="N26" s="344">
        <f>SUM(L26:M26)</f>
        <v>3051.81</v>
      </c>
    </row>
    <row r="27" spans="1:14" s="313" customFormat="1" x14ac:dyDescent="0.2">
      <c r="A27" s="321"/>
      <c r="B27" s="322"/>
      <c r="C27" s="337"/>
      <c r="D27" s="337"/>
      <c r="E27" s="337"/>
      <c r="F27" s="337"/>
      <c r="G27" s="337"/>
      <c r="H27" s="337"/>
      <c r="I27" s="337"/>
      <c r="J27" s="337"/>
      <c r="K27" s="337"/>
      <c r="L27" s="337"/>
      <c r="M27" s="337"/>
      <c r="N27" s="337"/>
    </row>
    <row r="28" spans="1:14" s="313" customFormat="1" ht="13.5" thickBot="1" x14ac:dyDescent="0.25">
      <c r="A28" s="332"/>
      <c r="B28" s="334"/>
      <c r="C28" s="338"/>
      <c r="D28" s="338"/>
      <c r="E28" s="338"/>
      <c r="F28" s="338"/>
      <c r="G28" s="338"/>
      <c r="H28" s="338"/>
      <c r="I28" s="338"/>
      <c r="J28" s="338"/>
      <c r="K28" s="338"/>
      <c r="L28" s="338"/>
      <c r="M28" s="338"/>
      <c r="N28" s="338"/>
    </row>
    <row r="29" spans="1:14" s="313" customFormat="1" ht="13.5" thickBot="1" x14ac:dyDescent="0.25">
      <c r="A29" s="358" t="s">
        <v>400</v>
      </c>
      <c r="B29" s="359"/>
      <c r="C29" s="360"/>
      <c r="D29" s="361"/>
      <c r="E29" s="360"/>
      <c r="F29" s="360"/>
      <c r="G29" s="360"/>
      <c r="H29" s="360"/>
      <c r="I29" s="360"/>
      <c r="J29" s="360"/>
      <c r="K29" s="360"/>
      <c r="L29" s="360"/>
      <c r="M29" s="360"/>
      <c r="N29" s="360"/>
    </row>
    <row r="30" spans="1:14" s="313" customFormat="1" ht="6.75" customHeight="1" x14ac:dyDescent="0.2">
      <c r="A30" s="327"/>
      <c r="B30" s="323"/>
      <c r="C30" s="339"/>
      <c r="D30" s="356"/>
      <c r="E30" s="339"/>
      <c r="F30" s="339"/>
      <c r="G30" s="339"/>
      <c r="H30" s="339"/>
      <c r="I30" s="339"/>
      <c r="J30" s="339"/>
      <c r="K30" s="339"/>
      <c r="L30" s="339"/>
      <c r="M30" s="339"/>
      <c r="N30" s="339"/>
    </row>
    <row r="31" spans="1:14" s="313" customFormat="1" x14ac:dyDescent="0.2">
      <c r="A31" s="324" t="s">
        <v>28</v>
      </c>
      <c r="B31" s="557"/>
      <c r="C31" s="558"/>
      <c r="D31" s="559"/>
      <c r="E31" s="560"/>
      <c r="F31" s="560"/>
      <c r="G31" s="560"/>
      <c r="H31" s="560"/>
      <c r="I31" s="560"/>
      <c r="J31" s="560"/>
      <c r="K31" s="560"/>
      <c r="L31" s="561"/>
      <c r="M31" s="558"/>
      <c r="N31" s="561"/>
    </row>
    <row r="32" spans="1:14" s="313" customFormat="1" x14ac:dyDescent="0.2">
      <c r="A32" s="325" t="s">
        <v>29</v>
      </c>
      <c r="B32" s="367">
        <v>0</v>
      </c>
      <c r="C32" s="562">
        <v>0</v>
      </c>
      <c r="D32" s="366">
        <v>0</v>
      </c>
      <c r="E32" s="366">
        <v>0</v>
      </c>
      <c r="F32" s="366">
        <v>0</v>
      </c>
      <c r="G32" s="366">
        <v>0</v>
      </c>
      <c r="H32" s="366">
        <v>0</v>
      </c>
      <c r="I32" s="366">
        <v>0</v>
      </c>
      <c r="J32" s="366">
        <v>0</v>
      </c>
      <c r="K32" s="366">
        <v>0</v>
      </c>
      <c r="L32" s="344">
        <f>SUM(B32:K32)</f>
        <v>0</v>
      </c>
      <c r="M32" s="556">
        <v>138</v>
      </c>
      <c r="N32" s="345">
        <f>L32+M32</f>
        <v>138</v>
      </c>
    </row>
    <row r="33" spans="1:14" s="313" customFormat="1" ht="6" customHeight="1" x14ac:dyDescent="0.2">
      <c r="A33" s="328"/>
      <c r="B33" s="563"/>
      <c r="C33" s="564"/>
      <c r="D33" s="565"/>
      <c r="E33" s="565"/>
      <c r="F33" s="565"/>
      <c r="G33" s="565"/>
      <c r="H33" s="565"/>
      <c r="I33" s="565"/>
      <c r="J33" s="565"/>
      <c r="K33" s="565"/>
      <c r="L33" s="566"/>
      <c r="M33" s="564"/>
      <c r="N33" s="566"/>
    </row>
    <row r="34" spans="1:14" s="311" customFormat="1" x14ac:dyDescent="0.2">
      <c r="A34" s="318" t="s">
        <v>402</v>
      </c>
      <c r="B34" s="567"/>
      <c r="C34" s="568"/>
      <c r="D34" s="569"/>
      <c r="E34" s="569"/>
      <c r="F34" s="569"/>
      <c r="G34" s="569"/>
      <c r="H34" s="569"/>
      <c r="I34" s="570"/>
      <c r="J34" s="569"/>
      <c r="K34" s="569"/>
      <c r="L34" s="571"/>
      <c r="M34" s="568"/>
      <c r="N34" s="571"/>
    </row>
    <row r="35" spans="1:14" s="311" customFormat="1" x14ac:dyDescent="0.2">
      <c r="A35" s="319" t="s">
        <v>27</v>
      </c>
      <c r="B35" s="329">
        <f t="shared" ref="B35:K35" si="3">B26+B32</f>
        <v>30</v>
      </c>
      <c r="C35" s="343">
        <f t="shared" si="3"/>
        <v>1376</v>
      </c>
      <c r="D35" s="343">
        <f t="shared" si="3"/>
        <v>79.319999999999993</v>
      </c>
      <c r="E35" s="343">
        <f t="shared" si="3"/>
        <v>67.010000000000005</v>
      </c>
      <c r="F35" s="343">
        <f t="shared" si="3"/>
        <v>0</v>
      </c>
      <c r="G35" s="343">
        <f t="shared" si="3"/>
        <v>39.72</v>
      </c>
      <c r="H35" s="343">
        <f t="shared" si="3"/>
        <v>36.96</v>
      </c>
      <c r="I35" s="366">
        <f t="shared" si="3"/>
        <v>0</v>
      </c>
      <c r="J35" s="343">
        <f t="shared" si="3"/>
        <v>31.8</v>
      </c>
      <c r="K35" s="343">
        <f t="shared" si="3"/>
        <v>15</v>
      </c>
      <c r="L35" s="344">
        <f>SUM(B35:K35)</f>
        <v>1675.81</v>
      </c>
      <c r="M35" s="345">
        <f>M26+M32</f>
        <v>1514</v>
      </c>
      <c r="N35" s="345">
        <f>SUM(L35:M35)</f>
        <v>3189.81</v>
      </c>
    </row>
    <row r="36" spans="1:14" s="311" customFormat="1" ht="6.75" customHeight="1" x14ac:dyDescent="0.2">
      <c r="A36" s="312"/>
      <c r="B36" s="330"/>
      <c r="C36" s="346"/>
      <c r="D36" s="346"/>
      <c r="E36" s="346"/>
      <c r="F36" s="346"/>
      <c r="G36" s="346"/>
      <c r="H36" s="346"/>
      <c r="I36" s="347"/>
      <c r="J36" s="346"/>
      <c r="K36" s="346"/>
      <c r="L36" s="346"/>
      <c r="M36" s="346"/>
      <c r="N36" s="347"/>
    </row>
    <row r="37" spans="1:14" s="311" customFormat="1" x14ac:dyDescent="0.2">
      <c r="A37" s="324" t="s">
        <v>30</v>
      </c>
      <c r="B37" s="318"/>
      <c r="C37" s="341"/>
      <c r="D37" s="341"/>
      <c r="E37" s="341"/>
      <c r="F37" s="341"/>
      <c r="G37" s="341"/>
      <c r="H37" s="341"/>
      <c r="I37" s="362"/>
      <c r="J37" s="341"/>
      <c r="K37" s="341"/>
      <c r="L37" s="342"/>
      <c r="M37" s="342"/>
      <c r="N37" s="348"/>
    </row>
    <row r="38" spans="1:14" s="311" customFormat="1" x14ac:dyDescent="0.2">
      <c r="A38" s="325" t="s">
        <v>29</v>
      </c>
      <c r="B38" s="572">
        <f>+B32/B26</f>
        <v>0</v>
      </c>
      <c r="C38" s="573">
        <f>+C32/C26</f>
        <v>0</v>
      </c>
      <c r="D38" s="573">
        <f>+D32/D26</f>
        <v>0</v>
      </c>
      <c r="E38" s="573">
        <f>+E32/E26</f>
        <v>0</v>
      </c>
      <c r="F38" s="573">
        <v>0</v>
      </c>
      <c r="G38" s="573">
        <f>+G32/G26</f>
        <v>0</v>
      </c>
      <c r="H38" s="573">
        <f>+H32/H26</f>
        <v>0</v>
      </c>
      <c r="I38" s="573">
        <v>0</v>
      </c>
      <c r="J38" s="573">
        <f>+J32/J26</f>
        <v>0</v>
      </c>
      <c r="K38" s="573">
        <f>+K32/K26</f>
        <v>0</v>
      </c>
      <c r="L38" s="574">
        <f>+L32/L26</f>
        <v>0</v>
      </c>
      <c r="M38" s="574">
        <f>+M32/M26</f>
        <v>0.1002906976744186</v>
      </c>
      <c r="N38" s="574">
        <f>+N32/N26</f>
        <v>4.5219066717783876E-2</v>
      </c>
    </row>
    <row r="39" spans="1:14" s="311" customFormat="1" ht="13.5" customHeight="1" x14ac:dyDescent="0.2">
      <c r="A39" s="326"/>
      <c r="B39" s="320"/>
      <c r="C39" s="349"/>
      <c r="D39" s="350"/>
      <c r="E39" s="350"/>
      <c r="F39" s="350"/>
      <c r="G39" s="350"/>
      <c r="H39" s="350"/>
      <c r="I39" s="350"/>
      <c r="J39" s="350"/>
      <c r="K39" s="350"/>
      <c r="L39" s="368"/>
      <c r="M39" s="351"/>
      <c r="N39" s="350"/>
    </row>
    <row r="40" spans="1:14" s="313" customFormat="1" ht="13.5" thickBot="1" x14ac:dyDescent="0.25">
      <c r="A40" s="332"/>
      <c r="B40" s="333"/>
      <c r="C40" s="338"/>
      <c r="D40" s="352"/>
      <c r="E40" s="352"/>
      <c r="F40" s="352"/>
      <c r="G40" s="352"/>
      <c r="H40" s="352"/>
      <c r="I40" s="352"/>
      <c r="J40" s="352"/>
      <c r="K40" s="352"/>
      <c r="L40" s="352"/>
      <c r="M40" s="338"/>
      <c r="N40" s="352"/>
    </row>
    <row r="41" spans="1:14" s="313" customFormat="1" ht="13.5" thickBot="1" x14ac:dyDescent="0.25">
      <c r="A41" s="358" t="s">
        <v>401</v>
      </c>
      <c r="B41" s="359"/>
      <c r="C41" s="360"/>
      <c r="D41" s="361"/>
      <c r="E41" s="360"/>
      <c r="F41" s="360"/>
      <c r="G41" s="360"/>
      <c r="H41" s="360"/>
      <c r="I41" s="360"/>
      <c r="J41" s="360"/>
      <c r="K41" s="360"/>
      <c r="L41" s="360"/>
      <c r="M41" s="360"/>
      <c r="N41" s="360"/>
    </row>
    <row r="42" spans="1:14" s="313" customFormat="1" ht="4.5" customHeight="1" x14ac:dyDescent="0.2">
      <c r="A42" s="327"/>
      <c r="B42" s="323"/>
      <c r="C42" s="339"/>
      <c r="D42" s="356"/>
      <c r="E42" s="339"/>
      <c r="F42" s="339"/>
      <c r="G42" s="339"/>
      <c r="H42" s="339"/>
      <c r="I42" s="339"/>
      <c r="J42" s="339"/>
      <c r="K42" s="339"/>
      <c r="L42" s="339"/>
      <c r="M42" s="339"/>
      <c r="N42" s="339"/>
    </row>
    <row r="43" spans="1:14" s="313" customFormat="1" x14ac:dyDescent="0.2">
      <c r="A43" s="324" t="s">
        <v>28</v>
      </c>
      <c r="B43" s="557"/>
      <c r="C43" s="558"/>
      <c r="D43" s="559"/>
      <c r="E43" s="560"/>
      <c r="F43" s="560"/>
      <c r="G43" s="560"/>
      <c r="H43" s="560"/>
      <c r="I43" s="583"/>
      <c r="J43" s="560"/>
      <c r="K43" s="560"/>
      <c r="L43" s="561"/>
      <c r="M43" s="558"/>
      <c r="N43" s="585"/>
    </row>
    <row r="44" spans="1:14" s="313" customFormat="1" x14ac:dyDescent="0.2">
      <c r="A44" s="325" t="s">
        <v>29</v>
      </c>
      <c r="B44" s="367">
        <v>0</v>
      </c>
      <c r="C44" s="366">
        <v>41</v>
      </c>
      <c r="D44" s="366">
        <v>0</v>
      </c>
      <c r="E44" s="366">
        <v>0</v>
      </c>
      <c r="F44" s="366">
        <v>0</v>
      </c>
      <c r="G44" s="366">
        <v>0</v>
      </c>
      <c r="H44" s="366">
        <v>0</v>
      </c>
      <c r="I44" s="366">
        <v>0</v>
      </c>
      <c r="J44" s="366">
        <v>0</v>
      </c>
      <c r="K44" s="366">
        <v>0</v>
      </c>
      <c r="L44" s="345">
        <f>SUM(B44:K44)</f>
        <v>41</v>
      </c>
      <c r="M44" s="345">
        <v>103</v>
      </c>
      <c r="N44" s="345">
        <f>L44+M44</f>
        <v>144</v>
      </c>
    </row>
    <row r="45" spans="1:14" s="313" customFormat="1" ht="6.75" customHeight="1" x14ac:dyDescent="0.2">
      <c r="A45" s="328"/>
      <c r="B45" s="563"/>
      <c r="C45" s="564"/>
      <c r="D45" s="565"/>
      <c r="E45" s="565"/>
      <c r="F45" s="565"/>
      <c r="G45" s="565"/>
      <c r="H45" s="565"/>
      <c r="I45" s="575"/>
      <c r="J45" s="565"/>
      <c r="K45" s="565"/>
      <c r="L45" s="566"/>
      <c r="M45" s="564"/>
      <c r="N45" s="566"/>
    </row>
    <row r="46" spans="1:14" s="313" customFormat="1" x14ac:dyDescent="0.2">
      <c r="A46" s="318" t="s">
        <v>403</v>
      </c>
      <c r="B46" s="567"/>
      <c r="C46" s="568"/>
      <c r="D46" s="569"/>
      <c r="E46" s="569"/>
      <c r="F46" s="569"/>
      <c r="G46" s="569"/>
      <c r="H46" s="569"/>
      <c r="I46" s="576"/>
      <c r="J46" s="569"/>
      <c r="K46" s="569"/>
      <c r="L46" s="571"/>
      <c r="M46" s="568"/>
      <c r="N46" s="571"/>
    </row>
    <row r="47" spans="1:14" s="313" customFormat="1" x14ac:dyDescent="0.2">
      <c r="A47" s="319" t="s">
        <v>27</v>
      </c>
      <c r="B47" s="329">
        <f>B35+B44</f>
        <v>30</v>
      </c>
      <c r="C47" s="329">
        <f>C35+C44</f>
        <v>1417</v>
      </c>
      <c r="D47" s="329">
        <f>D35+D44</f>
        <v>79.319999999999993</v>
      </c>
      <c r="E47" s="329">
        <f>E35+E44</f>
        <v>67.010000000000005</v>
      </c>
      <c r="F47" s="329">
        <f>F35+F44</f>
        <v>0</v>
      </c>
      <c r="G47" s="329">
        <f>G35+G44</f>
        <v>39.72</v>
      </c>
      <c r="H47" s="329">
        <f>H35+H44</f>
        <v>36.96</v>
      </c>
      <c r="I47" s="367">
        <f>I35+I44</f>
        <v>0</v>
      </c>
      <c r="J47" s="329">
        <f>J35+J44</f>
        <v>31.8</v>
      </c>
      <c r="K47" s="329">
        <f>K35+K44</f>
        <v>15</v>
      </c>
      <c r="L47" s="344">
        <f>SUM(B47:K47)</f>
        <v>1716.81</v>
      </c>
      <c r="M47" s="345">
        <f>M35+M44</f>
        <v>1617</v>
      </c>
      <c r="N47" s="345">
        <f>SUM(L47:M47)</f>
        <v>3333.81</v>
      </c>
    </row>
    <row r="48" spans="1:14" s="313" customFormat="1" ht="6.75" customHeight="1" x14ac:dyDescent="0.2">
      <c r="A48" s="312"/>
      <c r="B48" s="331"/>
      <c r="C48" s="353"/>
      <c r="D48" s="354"/>
      <c r="E48" s="354"/>
      <c r="F48" s="354"/>
      <c r="G48" s="354"/>
      <c r="H48" s="354"/>
      <c r="I48" s="353"/>
      <c r="J48" s="354"/>
      <c r="K48" s="354"/>
      <c r="L48" s="354"/>
      <c r="M48" s="353"/>
      <c r="N48" s="354"/>
    </row>
    <row r="49" spans="1:14" s="311" customFormat="1" x14ac:dyDescent="0.2">
      <c r="A49" s="324" t="s">
        <v>30</v>
      </c>
      <c r="B49" s="324"/>
      <c r="C49" s="340"/>
      <c r="D49" s="341"/>
      <c r="E49" s="341"/>
      <c r="F49" s="341"/>
      <c r="G49" s="341"/>
      <c r="H49" s="362"/>
      <c r="I49" s="362"/>
      <c r="J49" s="341"/>
      <c r="K49" s="341"/>
      <c r="L49" s="342"/>
      <c r="M49" s="348"/>
      <c r="N49" s="348"/>
    </row>
    <row r="50" spans="1:14" s="311" customFormat="1" x14ac:dyDescent="0.2">
      <c r="A50" s="325" t="s">
        <v>29</v>
      </c>
      <c r="B50" s="577">
        <f>(B47/B35)-1</f>
        <v>0</v>
      </c>
      <c r="C50" s="578">
        <f>(C47/C35)-1</f>
        <v>2.9796511627907085E-2</v>
      </c>
      <c r="D50" s="578">
        <f>(D47/D35)-1</f>
        <v>0</v>
      </c>
      <c r="E50" s="578">
        <f>(E47/E35)-1</f>
        <v>0</v>
      </c>
      <c r="F50" s="578">
        <v>0</v>
      </c>
      <c r="G50" s="578">
        <f>(G47/G35)-1</f>
        <v>0</v>
      </c>
      <c r="H50" s="578">
        <f>(H47/H35)-1</f>
        <v>0</v>
      </c>
      <c r="I50" s="578">
        <v>0</v>
      </c>
      <c r="J50" s="578">
        <f>(J47/J35)-1</f>
        <v>0</v>
      </c>
      <c r="K50" s="578">
        <f>(K47/K35)-1</f>
        <v>0</v>
      </c>
      <c r="L50" s="574">
        <f>(L47/L35)-1</f>
        <v>2.4465780726931952E-2</v>
      </c>
      <c r="M50" s="574">
        <f>(M47/M35)-1</f>
        <v>6.8031704095112389E-2</v>
      </c>
      <c r="N50" s="574">
        <f>(N47/N35)-1</f>
        <v>4.5143754643693468E-2</v>
      </c>
    </row>
    <row r="51" spans="1:14" s="166" customFormat="1" ht="30.75" customHeight="1" x14ac:dyDescent="0.2">
      <c r="A51" s="169"/>
      <c r="B51" s="170"/>
      <c r="C51" s="167"/>
      <c r="D51" s="412"/>
      <c r="E51" s="417"/>
      <c r="F51" s="417"/>
      <c r="G51" s="417"/>
      <c r="H51" s="417"/>
      <c r="I51" s="417"/>
      <c r="J51" s="417"/>
      <c r="K51" s="417"/>
      <c r="L51" s="417"/>
      <c r="M51" s="417"/>
      <c r="N51" s="417"/>
    </row>
    <row r="52" spans="1:14" x14ac:dyDescent="0.2">
      <c r="A52" s="410" t="s">
        <v>458</v>
      </c>
    </row>
  </sheetData>
  <mergeCells count="5">
    <mergeCell ref="D51:N51"/>
    <mergeCell ref="A8:M8"/>
    <mergeCell ref="A1:N1"/>
    <mergeCell ref="A2:N2"/>
    <mergeCell ref="A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1"/>
  <sheetViews>
    <sheetView zoomScaleNormal="100" workbookViewId="0">
      <selection activeCell="I25" sqref="I25"/>
    </sheetView>
  </sheetViews>
  <sheetFormatPr defaultColWidth="9.140625" defaultRowHeight="12.75" x14ac:dyDescent="0.2"/>
  <cols>
    <col min="1" max="1" width="28.42578125" style="2" bestFit="1" customWidth="1"/>
    <col min="2" max="2" width="22.28515625" style="2" bestFit="1" customWidth="1"/>
    <col min="3" max="3" width="12.42578125" style="2" customWidth="1"/>
    <col min="4" max="4" width="10.5703125" style="2" bestFit="1" customWidth="1"/>
    <col min="5" max="5" width="11.7109375" style="2" bestFit="1" customWidth="1"/>
    <col min="6" max="6" width="10.5703125" style="2" bestFit="1" customWidth="1"/>
    <col min="7" max="7" width="11.7109375" style="2" bestFit="1" customWidth="1"/>
    <col min="8" max="8" width="15.7109375" style="2" customWidth="1"/>
    <col min="9" max="10" width="67.28515625" style="2" customWidth="1"/>
    <col min="11" max="16384" width="9.140625" style="2"/>
  </cols>
  <sheetData>
    <row r="1" spans="1:13" s="66" customFormat="1" ht="15" x14ac:dyDescent="0.2">
      <c r="A1" s="419" t="s">
        <v>57</v>
      </c>
      <c r="B1" s="420"/>
      <c r="C1" s="420"/>
      <c r="D1" s="420"/>
      <c r="E1" s="420"/>
      <c r="F1" s="420"/>
      <c r="G1" s="420"/>
      <c r="H1" s="420"/>
      <c r="I1" s="420"/>
      <c r="J1" s="420"/>
      <c r="K1" s="222"/>
      <c r="L1" s="65"/>
      <c r="M1" s="65"/>
    </row>
    <row r="2" spans="1:13" s="66" customFormat="1" ht="15" x14ac:dyDescent="0.2">
      <c r="A2" s="421" t="s">
        <v>399</v>
      </c>
      <c r="B2" s="420"/>
      <c r="C2" s="420"/>
      <c r="D2" s="420"/>
      <c r="E2" s="420"/>
      <c r="F2" s="420"/>
      <c r="G2" s="420"/>
      <c r="H2" s="420"/>
      <c r="I2" s="420"/>
      <c r="J2" s="420"/>
      <c r="K2" s="222"/>
      <c r="L2" s="65"/>
      <c r="M2" s="65"/>
    </row>
    <row r="3" spans="1:13" s="66" customFormat="1" ht="15" x14ac:dyDescent="0.2">
      <c r="A3" s="422" t="s">
        <v>35</v>
      </c>
      <c r="B3" s="423"/>
      <c r="C3" s="423"/>
      <c r="D3" s="423"/>
      <c r="E3" s="423"/>
      <c r="F3" s="423"/>
      <c r="G3" s="423"/>
      <c r="H3" s="423"/>
      <c r="I3" s="423"/>
      <c r="J3" s="423"/>
      <c r="K3" s="222"/>
      <c r="L3" s="65"/>
      <c r="M3" s="65"/>
    </row>
    <row r="4" spans="1:13" s="66" customFormat="1" ht="15.75" thickBot="1" x14ac:dyDescent="0.25">
      <c r="A4" s="100" t="s">
        <v>58</v>
      </c>
      <c r="B4" s="245" t="s">
        <v>227</v>
      </c>
      <c r="C4" s="237"/>
      <c r="D4" s="220"/>
      <c r="E4" s="101"/>
      <c r="F4" s="101"/>
      <c r="G4" s="424"/>
      <c r="H4" s="424"/>
      <c r="I4" s="424"/>
      <c r="J4" s="424"/>
      <c r="K4" s="222"/>
      <c r="L4" s="65"/>
      <c r="M4" s="65"/>
    </row>
    <row r="5" spans="1:13" s="66" customFormat="1" x14ac:dyDescent="0.2">
      <c r="A5" s="425" t="s">
        <v>56</v>
      </c>
      <c r="B5" s="427" t="s">
        <v>1</v>
      </c>
      <c r="C5" s="429" t="s">
        <v>406</v>
      </c>
      <c r="D5" s="431" t="s">
        <v>407</v>
      </c>
      <c r="E5" s="433" t="s">
        <v>13</v>
      </c>
      <c r="F5" s="435" t="s">
        <v>408</v>
      </c>
      <c r="G5" s="433" t="s">
        <v>13</v>
      </c>
      <c r="H5" s="437" t="s">
        <v>2</v>
      </c>
      <c r="I5" s="427" t="s">
        <v>0</v>
      </c>
      <c r="J5" s="439" t="s">
        <v>32</v>
      </c>
    </row>
    <row r="6" spans="1:13" s="66" customFormat="1" x14ac:dyDescent="0.2">
      <c r="A6" s="426"/>
      <c r="B6" s="428"/>
      <c r="C6" s="430"/>
      <c r="D6" s="432"/>
      <c r="E6" s="434"/>
      <c r="F6" s="436"/>
      <c r="G6" s="434"/>
      <c r="H6" s="438"/>
      <c r="I6" s="428"/>
      <c r="J6" s="440"/>
    </row>
    <row r="7" spans="1:13" s="66" customFormat="1" x14ac:dyDescent="0.2">
      <c r="A7" s="273" t="s">
        <v>304</v>
      </c>
      <c r="B7" s="274" t="s">
        <v>9</v>
      </c>
      <c r="C7" s="275">
        <v>30</v>
      </c>
      <c r="D7" s="275">
        <v>30</v>
      </c>
      <c r="E7" s="254">
        <f t="shared" ref="E7:E14" si="0">+(D7-C7)/C7</f>
        <v>0</v>
      </c>
      <c r="F7" s="275">
        <v>30</v>
      </c>
      <c r="G7" s="254">
        <f>+(F7-D7)/D7</f>
        <v>0</v>
      </c>
      <c r="H7" s="270">
        <v>310003</v>
      </c>
      <c r="I7" s="271" t="s">
        <v>75</v>
      </c>
      <c r="J7" s="272"/>
    </row>
    <row r="8" spans="1:13" s="66" customFormat="1" x14ac:dyDescent="0.2">
      <c r="A8" s="273" t="s">
        <v>44</v>
      </c>
      <c r="B8" s="274" t="s">
        <v>9</v>
      </c>
      <c r="C8" s="275">
        <v>79.319999999999993</v>
      </c>
      <c r="D8" s="275">
        <v>79.319999999999993</v>
      </c>
      <c r="E8" s="254">
        <f t="shared" si="0"/>
        <v>0</v>
      </c>
      <c r="F8" s="275">
        <v>79.319999999999993</v>
      </c>
      <c r="G8" s="254">
        <f t="shared" ref="G8:G15" si="1">+(F8-D8)/D8</f>
        <v>0</v>
      </c>
      <c r="H8" s="270">
        <v>370003</v>
      </c>
      <c r="I8" s="271" t="s">
        <v>87</v>
      </c>
      <c r="J8" s="272"/>
    </row>
    <row r="9" spans="1:13" s="66" customFormat="1" ht="38.25" x14ac:dyDescent="0.2">
      <c r="A9" s="273" t="s">
        <v>45</v>
      </c>
      <c r="B9" s="274" t="s">
        <v>9</v>
      </c>
      <c r="C9" s="275">
        <v>67.010000000000005</v>
      </c>
      <c r="D9" s="275">
        <v>67.010000000000005</v>
      </c>
      <c r="E9" s="254">
        <f t="shared" si="0"/>
        <v>0</v>
      </c>
      <c r="F9" s="275">
        <v>67.010000000000005</v>
      </c>
      <c r="G9" s="254">
        <f t="shared" si="1"/>
        <v>0</v>
      </c>
      <c r="H9" s="270">
        <v>370012</v>
      </c>
      <c r="I9" s="271" t="s">
        <v>101</v>
      </c>
      <c r="J9" s="272"/>
    </row>
    <row r="10" spans="1:13" s="66" customFormat="1" ht="25.5" x14ac:dyDescent="0.2">
      <c r="A10" s="273" t="s">
        <v>46</v>
      </c>
      <c r="B10" s="274" t="s">
        <v>9</v>
      </c>
      <c r="C10" s="275">
        <v>39.72</v>
      </c>
      <c r="D10" s="275">
        <v>39.72</v>
      </c>
      <c r="E10" s="254">
        <f t="shared" si="0"/>
        <v>0</v>
      </c>
      <c r="F10" s="275">
        <v>39.72</v>
      </c>
      <c r="G10" s="254">
        <f t="shared" si="1"/>
        <v>0</v>
      </c>
      <c r="H10" s="270">
        <v>370015</v>
      </c>
      <c r="I10" s="271" t="s">
        <v>342</v>
      </c>
      <c r="J10" s="272"/>
    </row>
    <row r="11" spans="1:13" s="66" customFormat="1" ht="25.5" x14ac:dyDescent="0.2">
      <c r="A11" s="273" t="s">
        <v>47</v>
      </c>
      <c r="B11" s="274" t="s">
        <v>9</v>
      </c>
      <c r="C11" s="275">
        <v>36.96</v>
      </c>
      <c r="D11" s="275">
        <v>36.96</v>
      </c>
      <c r="E11" s="254">
        <f t="shared" si="0"/>
        <v>0</v>
      </c>
      <c r="F11" s="275">
        <v>36.96</v>
      </c>
      <c r="G11" s="254">
        <f t="shared" si="1"/>
        <v>0</v>
      </c>
      <c r="H11" s="270">
        <v>333509</v>
      </c>
      <c r="I11" s="271" t="s">
        <v>90</v>
      </c>
      <c r="J11" s="272"/>
    </row>
    <row r="12" spans="1:13" s="66" customFormat="1" ht="25.5" x14ac:dyDescent="0.2">
      <c r="A12" s="273" t="s">
        <v>88</v>
      </c>
      <c r="B12" s="274" t="s">
        <v>9</v>
      </c>
      <c r="C12" s="275">
        <v>31.8</v>
      </c>
      <c r="D12" s="275">
        <v>31.8</v>
      </c>
      <c r="E12" s="254">
        <f t="shared" si="0"/>
        <v>0</v>
      </c>
      <c r="F12" s="275">
        <v>31.8</v>
      </c>
      <c r="G12" s="254">
        <f t="shared" si="1"/>
        <v>0</v>
      </c>
      <c r="H12" s="270">
        <v>333003</v>
      </c>
      <c r="I12" s="271" t="s">
        <v>91</v>
      </c>
      <c r="J12" s="272"/>
    </row>
    <row r="13" spans="1:13" s="66" customFormat="1" ht="38.25" x14ac:dyDescent="0.2">
      <c r="A13" s="273" t="s">
        <v>89</v>
      </c>
      <c r="B13" s="274" t="s">
        <v>9</v>
      </c>
      <c r="C13" s="275">
        <v>30</v>
      </c>
      <c r="D13" s="275">
        <v>30</v>
      </c>
      <c r="E13" s="254">
        <f t="shared" si="0"/>
        <v>0</v>
      </c>
      <c r="F13" s="275">
        <v>30</v>
      </c>
      <c r="G13" s="254">
        <f t="shared" si="1"/>
        <v>0</v>
      </c>
      <c r="H13" s="270">
        <v>332003</v>
      </c>
      <c r="I13" s="271" t="s">
        <v>157</v>
      </c>
      <c r="J13" s="272"/>
    </row>
    <row r="14" spans="1:13" s="66" customFormat="1" ht="51" x14ac:dyDescent="0.2">
      <c r="A14" s="284" t="s">
        <v>204</v>
      </c>
      <c r="B14" s="283" t="s">
        <v>216</v>
      </c>
      <c r="C14" s="275">
        <v>19.079999999999998</v>
      </c>
      <c r="D14" s="275">
        <v>19.079999999999998</v>
      </c>
      <c r="E14" s="254">
        <f t="shared" si="0"/>
        <v>0</v>
      </c>
      <c r="F14" s="275">
        <v>19.079999999999998</v>
      </c>
      <c r="G14" s="254">
        <f t="shared" si="1"/>
        <v>0</v>
      </c>
      <c r="H14" s="270">
        <v>370020</v>
      </c>
      <c r="I14" s="184" t="s">
        <v>218</v>
      </c>
      <c r="J14" s="285"/>
    </row>
    <row r="15" spans="1:13" s="66" customFormat="1" x14ac:dyDescent="0.2">
      <c r="A15" s="301" t="s">
        <v>382</v>
      </c>
      <c r="B15" s="283" t="s">
        <v>388</v>
      </c>
      <c r="C15" s="303">
        <v>15</v>
      </c>
      <c r="D15" s="303">
        <v>15</v>
      </c>
      <c r="E15" s="254">
        <v>1</v>
      </c>
      <c r="F15" s="303">
        <v>15</v>
      </c>
      <c r="G15" s="254">
        <f t="shared" si="1"/>
        <v>0</v>
      </c>
      <c r="H15" s="302">
        <v>333027</v>
      </c>
      <c r="I15" s="301" t="s">
        <v>386</v>
      </c>
      <c r="J15" s="302"/>
    </row>
    <row r="16" spans="1:13" s="66" customFormat="1" x14ac:dyDescent="0.2">
      <c r="A16" s="265"/>
      <c r="B16" s="266"/>
      <c r="C16" s="267"/>
      <c r="D16" s="268"/>
      <c r="E16" s="266"/>
      <c r="F16" s="269"/>
      <c r="G16" s="266"/>
      <c r="H16" s="266"/>
      <c r="I16" s="266"/>
      <c r="J16" s="266"/>
    </row>
    <row r="17" spans="1:10" s="66" customFormat="1" x14ac:dyDescent="0.2">
      <c r="A17" s="265"/>
      <c r="B17" s="266"/>
      <c r="C17" s="267"/>
      <c r="D17" s="268"/>
      <c r="E17" s="266"/>
      <c r="F17" s="269"/>
      <c r="G17" s="266"/>
      <c r="H17" s="266"/>
      <c r="I17" s="266"/>
      <c r="J17" s="266"/>
    </row>
    <row r="18" spans="1:10" s="66" customFormat="1" x14ac:dyDescent="0.2">
      <c r="A18" s="265"/>
      <c r="B18" s="266"/>
      <c r="C18" s="267"/>
      <c r="D18" s="268"/>
      <c r="E18" s="266"/>
      <c r="F18" s="269"/>
      <c r="G18" s="266"/>
      <c r="H18" s="266"/>
      <c r="I18" s="266"/>
      <c r="J18" s="266"/>
    </row>
    <row r="19" spans="1:10" s="66" customFormat="1" x14ac:dyDescent="0.2">
      <c r="A19" s="265"/>
      <c r="B19" s="266"/>
      <c r="C19" s="267"/>
      <c r="D19" s="268"/>
      <c r="E19" s="266"/>
      <c r="F19" s="269"/>
      <c r="G19" s="266"/>
      <c r="H19" s="266"/>
      <c r="I19" s="266"/>
      <c r="J19" s="266"/>
    </row>
    <row r="20" spans="1:10" s="66" customFormat="1" x14ac:dyDescent="0.2">
      <c r="A20" s="265"/>
      <c r="B20" s="266"/>
      <c r="C20" s="267"/>
      <c r="D20" s="268"/>
      <c r="E20" s="266"/>
      <c r="F20" s="269"/>
      <c r="G20" s="266"/>
      <c r="H20" s="266"/>
      <c r="I20" s="266"/>
      <c r="J20" s="266"/>
    </row>
    <row r="21" spans="1:10" s="66" customFormat="1" x14ac:dyDescent="0.2">
      <c r="A21" s="265"/>
      <c r="B21" s="266"/>
      <c r="C21" s="267"/>
      <c r="D21" s="268"/>
      <c r="E21" s="266"/>
      <c r="F21" s="269"/>
      <c r="G21" s="266"/>
      <c r="H21" s="266"/>
      <c r="I21" s="266"/>
      <c r="J21" s="266"/>
    </row>
  </sheetData>
  <mergeCells count="14">
    <mergeCell ref="A1:J1"/>
    <mergeCell ref="A2:J2"/>
    <mergeCell ref="A3:J3"/>
    <mergeCell ref="G4:J4"/>
    <mergeCell ref="A5:A6"/>
    <mergeCell ref="B5:B6"/>
    <mergeCell ref="C5:C6"/>
    <mergeCell ref="D5:D6"/>
    <mergeCell ref="E5:E6"/>
    <mergeCell ref="F5:F6"/>
    <mergeCell ref="G5:G6"/>
    <mergeCell ref="H5:H6"/>
    <mergeCell ref="I5:I6"/>
    <mergeCell ref="J5:J6"/>
  </mergeCells>
  <phoneticPr fontId="0" type="noConversion"/>
  <pageMargins left="0.25" right="0.25" top="0.75" bottom="0.75" header="0.3" footer="0.3"/>
  <pageSetup scale="53" orientation="landscape" r:id="rId1"/>
  <headerFooter alignWithMargins="0">
    <oddFooter>&amp;L&amp;"Courier New,Regular"&amp;8&amp;F (&amp;A)&amp;R&amp;"Courier New,Regular"&amp;8&amp;D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5"/>
  <sheetViews>
    <sheetView zoomScale="90" zoomScaleNormal="90" workbookViewId="0">
      <selection activeCell="F24" sqref="F24"/>
    </sheetView>
  </sheetViews>
  <sheetFormatPr defaultRowHeight="12.75" x14ac:dyDescent="0.2"/>
  <cols>
    <col min="1" max="1" width="4.28515625" customWidth="1"/>
    <col min="2" max="2" width="16.85546875" bestFit="1" customWidth="1"/>
    <col min="3" max="3" width="21.42578125" customWidth="1"/>
    <col min="4" max="8" width="12.85546875" customWidth="1"/>
    <col min="9" max="9" width="7.85546875" bestFit="1" customWidth="1"/>
    <col min="10" max="10" width="16.5703125" customWidth="1"/>
    <col min="11" max="11" width="13" customWidth="1"/>
    <col min="12" max="12" width="79.140625" customWidth="1"/>
  </cols>
  <sheetData>
    <row r="1" spans="1:12" s="194" customFormat="1" ht="15" x14ac:dyDescent="0.2">
      <c r="B1" s="441" t="s">
        <v>57</v>
      </c>
      <c r="C1" s="441"/>
      <c r="D1" s="441"/>
      <c r="E1" s="441"/>
      <c r="F1" s="441"/>
      <c r="G1" s="441"/>
      <c r="H1" s="441"/>
      <c r="I1" s="441"/>
      <c r="J1" s="441"/>
      <c r="K1" s="441"/>
      <c r="L1" s="441"/>
    </row>
    <row r="2" spans="1:12" s="194" customFormat="1" ht="15" x14ac:dyDescent="0.2">
      <c r="B2" s="442" t="s">
        <v>399</v>
      </c>
      <c r="C2" s="442"/>
      <c r="D2" s="442"/>
      <c r="E2" s="442"/>
      <c r="F2" s="442"/>
      <c r="G2" s="442"/>
      <c r="H2" s="442"/>
      <c r="I2" s="442"/>
      <c r="J2" s="442"/>
      <c r="K2" s="442"/>
      <c r="L2" s="442"/>
    </row>
    <row r="3" spans="1:12" s="194" customFormat="1" ht="15" x14ac:dyDescent="0.2">
      <c r="A3" s="195"/>
      <c r="B3" s="443" t="s">
        <v>298</v>
      </c>
      <c r="C3" s="443"/>
      <c r="D3" s="443"/>
      <c r="E3" s="443"/>
      <c r="F3" s="443"/>
      <c r="G3" s="443"/>
      <c r="H3" s="443"/>
      <c r="I3" s="443"/>
      <c r="J3" s="443"/>
      <c r="K3" s="443"/>
      <c r="L3" s="443"/>
    </row>
    <row r="4" spans="1:12" s="194" customFormat="1" ht="15" x14ac:dyDescent="0.2">
      <c r="B4" s="196" t="s">
        <v>215</v>
      </c>
      <c r="C4" s="444" t="s">
        <v>227</v>
      </c>
      <c r="D4" s="444"/>
      <c r="E4" s="444"/>
      <c r="F4" s="444"/>
      <c r="G4" s="444"/>
      <c r="H4" s="444"/>
      <c r="I4" s="243"/>
      <c r="J4" s="243"/>
      <c r="K4" s="243"/>
      <c r="L4" s="197"/>
    </row>
    <row r="5" spans="1:12" s="194" customFormat="1" ht="15" x14ac:dyDescent="0.2">
      <c r="A5" s="233"/>
      <c r="B5" s="445" t="s">
        <v>56</v>
      </c>
      <c r="C5" s="447" t="s">
        <v>1</v>
      </c>
      <c r="D5" s="449" t="s">
        <v>312</v>
      </c>
      <c r="E5" s="451" t="s">
        <v>310</v>
      </c>
      <c r="F5" s="453" t="s">
        <v>13</v>
      </c>
      <c r="G5" s="451" t="s">
        <v>311</v>
      </c>
      <c r="H5" s="453" t="s">
        <v>13</v>
      </c>
      <c r="I5" s="455" t="s">
        <v>2</v>
      </c>
      <c r="J5" s="286"/>
      <c r="K5" s="286"/>
      <c r="L5" s="457" t="s">
        <v>0</v>
      </c>
    </row>
    <row r="6" spans="1:12" s="194" customFormat="1" ht="45.75" thickBot="1" x14ac:dyDescent="0.25">
      <c r="A6" s="234"/>
      <c r="B6" s="446"/>
      <c r="C6" s="448"/>
      <c r="D6" s="450"/>
      <c r="E6" s="452"/>
      <c r="F6" s="454"/>
      <c r="G6" s="452"/>
      <c r="H6" s="454"/>
      <c r="I6" s="456"/>
      <c r="J6" s="287" t="s">
        <v>373</v>
      </c>
      <c r="K6" s="287" t="s">
        <v>374</v>
      </c>
      <c r="L6" s="458"/>
    </row>
    <row r="7" spans="1:12" s="232" customFormat="1" ht="20.25" thickBot="1" x14ac:dyDescent="0.25">
      <c r="A7" s="235" t="s">
        <v>229</v>
      </c>
      <c r="B7" s="291"/>
      <c r="C7" s="290"/>
      <c r="D7" s="290"/>
      <c r="E7" s="290"/>
      <c r="F7" s="290"/>
      <c r="G7" s="290"/>
      <c r="H7" s="290"/>
      <c r="I7" s="290"/>
      <c r="J7" s="290"/>
      <c r="K7" s="290"/>
      <c r="L7" s="292"/>
    </row>
    <row r="8" spans="1:12" s="297" customFormat="1" x14ac:dyDescent="0.2">
      <c r="A8" s="293"/>
      <c r="B8" s="252"/>
      <c r="C8" s="283"/>
      <c r="D8" s="294"/>
      <c r="E8" s="260"/>
      <c r="F8" s="254">
        <v>0</v>
      </c>
      <c r="G8" s="260"/>
      <c r="H8" s="254">
        <v>0</v>
      </c>
      <c r="I8" s="253"/>
      <c r="J8" s="295"/>
      <c r="K8" s="295"/>
      <c r="L8" s="296"/>
    </row>
    <row r="9" spans="1:12" s="297" customFormat="1" x14ac:dyDescent="0.2">
      <c r="A9" s="293"/>
      <c r="B9" s="460"/>
      <c r="C9" s="460"/>
      <c r="D9" s="460"/>
      <c r="E9" s="460"/>
      <c r="F9" s="460"/>
      <c r="G9" s="460"/>
      <c r="H9" s="460"/>
      <c r="I9" s="460"/>
      <c r="J9" s="460"/>
      <c r="K9" s="460"/>
      <c r="L9" s="460"/>
    </row>
    <row r="10" spans="1:12" s="297" customFormat="1" x14ac:dyDescent="0.2">
      <c r="A10" s="293"/>
      <c r="B10" s="252"/>
      <c r="C10" s="283"/>
      <c r="D10" s="294"/>
      <c r="E10" s="260"/>
      <c r="F10" s="254">
        <v>0</v>
      </c>
      <c r="G10" s="260"/>
      <c r="H10" s="254">
        <v>0</v>
      </c>
      <c r="I10" s="253"/>
      <c r="J10" s="295"/>
      <c r="K10" s="295"/>
      <c r="L10" s="296"/>
    </row>
    <row r="11" spans="1:12" s="232" customFormat="1" ht="15" x14ac:dyDescent="0.2">
      <c r="A11" s="236"/>
      <c r="B11" s="459"/>
      <c r="C11" s="459"/>
      <c r="D11" s="459"/>
      <c r="E11" s="459"/>
      <c r="F11" s="459"/>
      <c r="G11" s="459"/>
      <c r="H11" s="459"/>
      <c r="I11" s="459"/>
      <c r="J11" s="459"/>
      <c r="K11" s="459"/>
      <c r="L11" s="459"/>
    </row>
    <row r="12" spans="1:12" s="66" customFormat="1" x14ac:dyDescent="0.2">
      <c r="B12" s="271"/>
      <c r="C12" s="274"/>
      <c r="D12" s="275"/>
      <c r="E12" s="275"/>
      <c r="F12" s="254">
        <v>0</v>
      </c>
      <c r="G12" s="276"/>
      <c r="H12" s="254">
        <v>0</v>
      </c>
      <c r="I12" s="270"/>
      <c r="J12" s="295"/>
      <c r="K12" s="295"/>
      <c r="L12" s="271"/>
    </row>
    <row r="13" spans="1:12" s="232" customFormat="1" ht="15" x14ac:dyDescent="0.2">
      <c r="A13" s="236"/>
      <c r="B13" s="459"/>
      <c r="C13" s="459"/>
      <c r="D13" s="459"/>
      <c r="E13" s="459"/>
      <c r="F13" s="459"/>
      <c r="G13" s="459"/>
      <c r="H13" s="459"/>
      <c r="I13" s="459"/>
      <c r="J13" s="459"/>
      <c r="K13" s="459"/>
      <c r="L13" s="459"/>
    </row>
    <row r="14" spans="1:12" s="66" customFormat="1" x14ac:dyDescent="0.2">
      <c r="B14" s="271"/>
      <c r="C14" s="274"/>
      <c r="D14" s="275"/>
      <c r="E14" s="275"/>
      <c r="F14" s="254">
        <v>0</v>
      </c>
      <c r="G14" s="276"/>
      <c r="H14" s="254">
        <v>0</v>
      </c>
      <c r="I14" s="270"/>
      <c r="J14" s="295"/>
      <c r="K14" s="295"/>
      <c r="L14" s="271"/>
    </row>
    <row r="15" spans="1:12" s="232" customFormat="1" ht="15" x14ac:dyDescent="0.2">
      <c r="A15" s="236"/>
      <c r="B15" s="459"/>
      <c r="C15" s="459"/>
      <c r="D15" s="459"/>
      <c r="E15" s="459"/>
      <c r="F15" s="459"/>
      <c r="G15" s="459"/>
      <c r="H15" s="459"/>
      <c r="I15" s="459"/>
      <c r="J15" s="459"/>
      <c r="K15" s="459"/>
      <c r="L15" s="459"/>
    </row>
  </sheetData>
  <mergeCells count="17">
    <mergeCell ref="B15:L15"/>
    <mergeCell ref="B13:L13"/>
    <mergeCell ref="B9:L9"/>
    <mergeCell ref="B11:L11"/>
    <mergeCell ref="B1:L1"/>
    <mergeCell ref="B2:L2"/>
    <mergeCell ref="B3:L3"/>
    <mergeCell ref="C4:H4"/>
    <mergeCell ref="B5:B6"/>
    <mergeCell ref="C5:C6"/>
    <mergeCell ref="D5:D6"/>
    <mergeCell ref="E5:E6"/>
    <mergeCell ref="F5:F6"/>
    <mergeCell ref="G5:G6"/>
    <mergeCell ref="H5:H6"/>
    <mergeCell ref="I5:I6"/>
    <mergeCell ref="L5:L6"/>
  </mergeCells>
  <pageMargins left="0.25" right="0.25" top="0.75" bottom="0.75" header="0.3" footer="0.3"/>
  <pageSetup scale="61"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R131"/>
  <sheetViews>
    <sheetView zoomScale="80" zoomScaleNormal="80" workbookViewId="0">
      <pane ySplit="6" topLeftCell="A7" activePane="bottomLeft" state="frozen"/>
      <selection pane="bottomLeft" activeCell="E50" sqref="E50"/>
    </sheetView>
  </sheetViews>
  <sheetFormatPr defaultColWidth="9.140625" defaultRowHeight="12.75" x14ac:dyDescent="0.2"/>
  <cols>
    <col min="1" max="1" width="46" style="139" customWidth="1"/>
    <col min="2" max="2" width="9.42578125" style="250" customWidth="1"/>
    <col min="3" max="3" width="8.85546875" style="250" customWidth="1"/>
    <col min="4" max="4" width="18.85546875" style="147" customWidth="1"/>
    <col min="5" max="5" width="11.42578125" style="239" customWidth="1"/>
    <col min="6" max="6" width="12.140625" style="140" bestFit="1" customWidth="1"/>
    <col min="7" max="7" width="17.85546875" style="139" bestFit="1" customWidth="1"/>
    <col min="8" max="8" width="14.140625" style="139" bestFit="1" customWidth="1"/>
    <col min="9" max="9" width="10.140625" style="215" customWidth="1"/>
    <col min="10" max="10" width="9" style="147" bestFit="1" customWidth="1"/>
    <col min="11" max="11" width="57.5703125" style="139" customWidth="1"/>
    <col min="12" max="12" width="68.42578125" style="140" customWidth="1"/>
    <col min="13" max="13" width="11.140625" style="139" customWidth="1"/>
    <col min="14" max="14" width="60.140625" style="139" customWidth="1"/>
    <col min="15" max="15" width="53.140625" style="139" customWidth="1"/>
    <col min="16" max="16" width="34" style="223" customWidth="1"/>
    <col min="17" max="16384" width="9.140625" style="66"/>
  </cols>
  <sheetData>
    <row r="1" spans="1:18" ht="15" x14ac:dyDescent="0.2">
      <c r="A1" s="419" t="s">
        <v>57</v>
      </c>
      <c r="B1" s="420"/>
      <c r="C1" s="420"/>
      <c r="D1" s="420"/>
      <c r="E1" s="420"/>
      <c r="F1" s="420"/>
      <c r="G1" s="420"/>
      <c r="H1" s="420"/>
      <c r="I1" s="420"/>
      <c r="J1" s="420"/>
      <c r="K1" s="420"/>
      <c r="L1" s="420"/>
      <c r="M1" s="226"/>
      <c r="N1" s="226"/>
      <c r="O1" s="226"/>
      <c r="P1" s="222"/>
      <c r="Q1" s="65"/>
      <c r="R1" s="65"/>
    </row>
    <row r="2" spans="1:18" ht="15" x14ac:dyDescent="0.2">
      <c r="A2" s="421" t="s">
        <v>399</v>
      </c>
      <c r="B2" s="420"/>
      <c r="C2" s="420"/>
      <c r="D2" s="420"/>
      <c r="E2" s="420"/>
      <c r="F2" s="420"/>
      <c r="G2" s="420"/>
      <c r="H2" s="420"/>
      <c r="I2" s="420"/>
      <c r="J2" s="420"/>
      <c r="K2" s="420"/>
      <c r="L2" s="420"/>
      <c r="M2" s="227"/>
      <c r="N2" s="227"/>
      <c r="O2" s="227"/>
      <c r="P2" s="222"/>
      <c r="Q2" s="65"/>
      <c r="R2" s="65"/>
    </row>
    <row r="3" spans="1:18" s="67" customFormat="1" ht="15" x14ac:dyDescent="0.2">
      <c r="A3" s="422" t="s">
        <v>35</v>
      </c>
      <c r="B3" s="423"/>
      <c r="C3" s="423"/>
      <c r="D3" s="423"/>
      <c r="E3" s="423"/>
      <c r="F3" s="423"/>
      <c r="G3" s="423"/>
      <c r="H3" s="423"/>
      <c r="I3" s="423"/>
      <c r="J3" s="423"/>
      <c r="K3" s="423"/>
      <c r="L3" s="423"/>
      <c r="M3" s="590"/>
      <c r="N3" s="590"/>
      <c r="O3" s="590"/>
      <c r="P3" s="591"/>
      <c r="Q3" s="592"/>
      <c r="R3" s="592"/>
    </row>
    <row r="4" spans="1:18" ht="15.75" thickBot="1" x14ac:dyDescent="0.25">
      <c r="A4" s="586" t="s">
        <v>58</v>
      </c>
      <c r="B4" s="245" t="s">
        <v>227</v>
      </c>
      <c r="C4" s="246"/>
      <c r="D4" s="146"/>
      <c r="E4" s="237"/>
      <c r="F4" s="220"/>
      <c r="G4" s="101"/>
      <c r="H4" s="101"/>
      <c r="I4" s="587" t="s">
        <v>33</v>
      </c>
      <c r="J4" s="587"/>
      <c r="K4" s="587"/>
      <c r="L4" s="587"/>
      <c r="M4" s="588"/>
      <c r="N4" s="154"/>
      <c r="O4" s="589"/>
      <c r="P4" s="222"/>
      <c r="Q4" s="65"/>
      <c r="R4" s="65"/>
    </row>
    <row r="5" spans="1:18" x14ac:dyDescent="0.2">
      <c r="A5" s="425" t="s">
        <v>56</v>
      </c>
      <c r="B5" s="465" t="s">
        <v>16</v>
      </c>
      <c r="C5" s="465"/>
      <c r="D5" s="427" t="s">
        <v>1</v>
      </c>
      <c r="E5" s="429" t="s">
        <v>406</v>
      </c>
      <c r="F5" s="431" t="s">
        <v>407</v>
      </c>
      <c r="G5" s="433" t="s">
        <v>13</v>
      </c>
      <c r="H5" s="435" t="s">
        <v>408</v>
      </c>
      <c r="I5" s="433" t="s">
        <v>13</v>
      </c>
      <c r="J5" s="437" t="s">
        <v>2</v>
      </c>
      <c r="K5" s="427" t="s">
        <v>0</v>
      </c>
      <c r="L5" s="439" t="s">
        <v>32</v>
      </c>
      <c r="M5" s="223"/>
      <c r="N5" s="66"/>
      <c r="O5" s="66"/>
      <c r="P5" s="66"/>
    </row>
    <row r="6" spans="1:18" ht="13.5" thickBot="1" x14ac:dyDescent="0.25">
      <c r="A6" s="464"/>
      <c r="B6" s="466"/>
      <c r="C6" s="466"/>
      <c r="D6" s="467"/>
      <c r="E6" s="470"/>
      <c r="F6" s="472"/>
      <c r="G6" s="469"/>
      <c r="H6" s="471"/>
      <c r="I6" s="469"/>
      <c r="J6" s="461"/>
      <c r="K6" s="467"/>
      <c r="L6" s="468"/>
      <c r="M6" s="223"/>
      <c r="N6" s="66"/>
      <c r="O6" s="66"/>
      <c r="P6" s="66"/>
    </row>
    <row r="7" spans="1:18" ht="15.75" thickBot="1" x14ac:dyDescent="0.25">
      <c r="A7" s="462" t="s">
        <v>3</v>
      </c>
      <c r="B7" s="463"/>
      <c r="C7" s="247"/>
      <c r="D7" s="102"/>
      <c r="E7" s="594"/>
      <c r="F7" s="595"/>
      <c r="G7" s="595"/>
      <c r="H7" s="103"/>
      <c r="I7" s="596"/>
      <c r="J7" s="596"/>
      <c r="K7" s="597"/>
      <c r="L7" s="104"/>
      <c r="M7" s="223"/>
      <c r="N7" s="66"/>
      <c r="O7" s="66"/>
      <c r="P7" s="66"/>
    </row>
    <row r="8" spans="1:18" ht="25.5" x14ac:dyDescent="0.2">
      <c r="A8" s="608" t="s">
        <v>59</v>
      </c>
      <c r="B8" s="609"/>
      <c r="C8" s="610"/>
      <c r="D8" s="609" t="s">
        <v>4</v>
      </c>
      <c r="E8" s="611">
        <v>30</v>
      </c>
      <c r="F8" s="612">
        <v>30</v>
      </c>
      <c r="G8" s="613">
        <f>+(F8-E8)/E8</f>
        <v>0</v>
      </c>
      <c r="H8" s="614">
        <v>30</v>
      </c>
      <c r="I8" s="613">
        <f>+(H8-F8)/F8</f>
        <v>0</v>
      </c>
      <c r="J8" s="615">
        <v>310003</v>
      </c>
      <c r="K8" s="616" t="s">
        <v>308</v>
      </c>
      <c r="L8" s="617"/>
      <c r="M8" s="224"/>
      <c r="N8" s="67"/>
      <c r="O8" s="67"/>
      <c r="P8" s="66"/>
    </row>
    <row r="9" spans="1:18" ht="25.5" x14ac:dyDescent="0.2">
      <c r="A9" s="105" t="s">
        <v>96</v>
      </c>
      <c r="B9" s="106"/>
      <c r="C9" s="107"/>
      <c r="D9" s="106" t="s">
        <v>97</v>
      </c>
      <c r="E9" s="127">
        <v>8</v>
      </c>
      <c r="F9" s="151">
        <v>8</v>
      </c>
      <c r="G9" s="110">
        <f>+(F9-E9)/E9</f>
        <v>0</v>
      </c>
      <c r="H9" s="109">
        <v>8</v>
      </c>
      <c r="I9" s="110">
        <f>+(H9-F9)/F9</f>
        <v>0</v>
      </c>
      <c r="J9" s="111">
        <v>310003</v>
      </c>
      <c r="K9" s="112" t="s">
        <v>133</v>
      </c>
      <c r="L9" s="113" t="s">
        <v>131</v>
      </c>
      <c r="M9" s="224"/>
      <c r="N9" s="67"/>
      <c r="O9" s="67"/>
      <c r="P9" s="66"/>
    </row>
    <row r="10" spans="1:18" x14ac:dyDescent="0.2">
      <c r="A10" s="105" t="s">
        <v>60</v>
      </c>
      <c r="B10" s="106"/>
      <c r="C10" s="107"/>
      <c r="D10" s="106" t="s">
        <v>61</v>
      </c>
      <c r="E10" s="127" t="s">
        <v>76</v>
      </c>
      <c r="F10" s="151" t="s">
        <v>76</v>
      </c>
      <c r="G10" s="110"/>
      <c r="H10" s="109" t="s">
        <v>76</v>
      </c>
      <c r="I10" s="110"/>
      <c r="J10" s="111">
        <v>310003</v>
      </c>
      <c r="K10" s="112" t="s">
        <v>62</v>
      </c>
      <c r="L10" s="113"/>
      <c r="M10" s="224"/>
      <c r="N10" s="67"/>
      <c r="O10" s="67"/>
      <c r="P10" s="66"/>
    </row>
    <row r="11" spans="1:18" x14ac:dyDescent="0.2">
      <c r="A11" s="105" t="s">
        <v>63</v>
      </c>
      <c r="B11" s="106"/>
      <c r="C11" s="107"/>
      <c r="D11" s="106" t="s">
        <v>64</v>
      </c>
      <c r="E11" s="127">
        <v>40</v>
      </c>
      <c r="F11" s="151">
        <v>40</v>
      </c>
      <c r="G11" s="110">
        <f>+(F11-E11)/E11</f>
        <v>0</v>
      </c>
      <c r="H11" s="109">
        <v>40</v>
      </c>
      <c r="I11" s="110">
        <f t="shared" ref="I11:I16" si="0">+(H11-F11)/F11</f>
        <v>0</v>
      </c>
      <c r="J11" s="111">
        <v>310003</v>
      </c>
      <c r="K11" s="112" t="s">
        <v>102</v>
      </c>
      <c r="L11" s="113"/>
      <c r="M11" s="224"/>
      <c r="N11" s="67"/>
      <c r="O11" s="67"/>
      <c r="P11" s="66"/>
    </row>
    <row r="12" spans="1:18" x14ac:dyDescent="0.2">
      <c r="A12" s="105" t="s">
        <v>65</v>
      </c>
      <c r="B12" s="106"/>
      <c r="C12" s="107"/>
      <c r="D12" s="106" t="s">
        <v>64</v>
      </c>
      <c r="E12" s="127" t="s">
        <v>385</v>
      </c>
      <c r="F12" s="151" t="s">
        <v>385</v>
      </c>
      <c r="G12" s="110">
        <v>0</v>
      </c>
      <c r="H12" s="109" t="s">
        <v>385</v>
      </c>
      <c r="I12" s="110">
        <v>0</v>
      </c>
      <c r="J12" s="111">
        <v>310003</v>
      </c>
      <c r="K12" s="112" t="s">
        <v>103</v>
      </c>
      <c r="L12" s="113"/>
      <c r="M12" s="224"/>
      <c r="N12" s="67"/>
      <c r="O12" s="67"/>
      <c r="P12" s="66"/>
    </row>
    <row r="13" spans="1:18" ht="25.5" x14ac:dyDescent="0.2">
      <c r="A13" s="105" t="s">
        <v>11</v>
      </c>
      <c r="B13" s="106"/>
      <c r="C13" s="107"/>
      <c r="D13" s="106" t="s">
        <v>7</v>
      </c>
      <c r="E13" s="127">
        <v>3</v>
      </c>
      <c r="F13" s="151">
        <v>3</v>
      </c>
      <c r="G13" s="110">
        <f>+(F13-E13)/E13</f>
        <v>0</v>
      </c>
      <c r="H13" s="109">
        <v>3</v>
      </c>
      <c r="I13" s="110">
        <f t="shared" si="0"/>
        <v>0</v>
      </c>
      <c r="J13" s="111">
        <v>310003</v>
      </c>
      <c r="K13" s="112" t="s">
        <v>132</v>
      </c>
      <c r="L13" s="113"/>
      <c r="M13" s="224"/>
      <c r="N13" s="67"/>
      <c r="O13" s="67"/>
      <c r="P13" s="66"/>
    </row>
    <row r="14" spans="1:18" ht="38.25" x14ac:dyDescent="0.2">
      <c r="A14" s="149" t="s">
        <v>77</v>
      </c>
      <c r="B14" s="130"/>
      <c r="C14" s="132"/>
      <c r="D14" s="150" t="s">
        <v>78</v>
      </c>
      <c r="E14" s="127">
        <v>30</v>
      </c>
      <c r="F14" s="151">
        <v>30</v>
      </c>
      <c r="G14" s="128">
        <f>+(F14-E14)/E14</f>
        <v>0</v>
      </c>
      <c r="H14" s="151">
        <v>30</v>
      </c>
      <c r="I14" s="128">
        <f t="shared" si="0"/>
        <v>0</v>
      </c>
      <c r="J14" s="133">
        <v>310003</v>
      </c>
      <c r="K14" s="152" t="s">
        <v>177</v>
      </c>
      <c r="L14" s="134"/>
      <c r="M14" s="224"/>
      <c r="N14" s="67"/>
      <c r="O14" s="67"/>
      <c r="P14" s="66"/>
    </row>
    <row r="15" spans="1:18" ht="25.5" x14ac:dyDescent="0.2">
      <c r="A15" s="129" t="s">
        <v>5</v>
      </c>
      <c r="B15" s="130"/>
      <c r="C15" s="132"/>
      <c r="D15" s="130" t="s">
        <v>78</v>
      </c>
      <c r="E15" s="127">
        <v>15</v>
      </c>
      <c r="F15" s="151">
        <v>15</v>
      </c>
      <c r="G15" s="128">
        <f>+(F15-E15)/E15</f>
        <v>0</v>
      </c>
      <c r="H15" s="151">
        <v>15</v>
      </c>
      <c r="I15" s="128">
        <f t="shared" si="0"/>
        <v>0</v>
      </c>
      <c r="J15" s="133">
        <v>310003</v>
      </c>
      <c r="K15" s="148" t="s">
        <v>66</v>
      </c>
      <c r="L15" s="134"/>
      <c r="M15" s="224"/>
      <c r="N15" s="67"/>
      <c r="O15" s="67"/>
      <c r="P15" s="66"/>
    </row>
    <row r="16" spans="1:18" ht="25.5" x14ac:dyDescent="0.2">
      <c r="A16" s="129" t="s">
        <v>104</v>
      </c>
      <c r="B16" s="130"/>
      <c r="C16" s="132"/>
      <c r="D16" s="130" t="s">
        <v>9</v>
      </c>
      <c r="E16" s="127">
        <v>10</v>
      </c>
      <c r="F16" s="127">
        <v>10</v>
      </c>
      <c r="G16" s="128">
        <f>+(F16-E16)/E16</f>
        <v>0</v>
      </c>
      <c r="H16" s="127">
        <v>10</v>
      </c>
      <c r="I16" s="128">
        <f t="shared" si="0"/>
        <v>0</v>
      </c>
      <c r="J16" s="133">
        <v>310003</v>
      </c>
      <c r="K16" s="148" t="s">
        <v>134</v>
      </c>
      <c r="L16" s="134"/>
      <c r="M16" s="224"/>
      <c r="N16" s="67"/>
      <c r="O16" s="67"/>
      <c r="P16" s="66"/>
    </row>
    <row r="17" spans="1:16" ht="15" x14ac:dyDescent="0.2">
      <c r="A17" s="115" t="s">
        <v>83</v>
      </c>
      <c r="B17" s="116"/>
      <c r="C17" s="117"/>
      <c r="D17" s="118"/>
      <c r="E17" s="240"/>
      <c r="F17" s="119"/>
      <c r="G17" s="121"/>
      <c r="H17" s="120"/>
      <c r="I17" s="121"/>
      <c r="J17" s="121"/>
      <c r="K17" s="122"/>
      <c r="L17" s="123"/>
      <c r="M17" s="224"/>
      <c r="N17" s="67"/>
      <c r="O17" s="67"/>
      <c r="P17" s="66"/>
    </row>
    <row r="18" spans="1:16" ht="25.5" x14ac:dyDescent="0.2">
      <c r="A18" s="114" t="s">
        <v>79</v>
      </c>
      <c r="B18" s="106"/>
      <c r="C18" s="107"/>
      <c r="D18" s="106" t="s">
        <v>92</v>
      </c>
      <c r="E18" s="127" t="s">
        <v>76</v>
      </c>
      <c r="F18" s="151" t="s">
        <v>76</v>
      </c>
      <c r="G18" s="110"/>
      <c r="H18" s="108" t="s">
        <v>76</v>
      </c>
      <c r="I18" s="110"/>
      <c r="J18" s="111" t="s">
        <v>67</v>
      </c>
      <c r="K18" s="107" t="s">
        <v>135</v>
      </c>
      <c r="L18" s="113"/>
      <c r="M18" s="224"/>
      <c r="N18" s="67"/>
      <c r="O18" s="67"/>
      <c r="P18" s="66"/>
    </row>
    <row r="19" spans="1:16" ht="15" x14ac:dyDescent="0.2">
      <c r="A19" s="115" t="s">
        <v>12</v>
      </c>
      <c r="B19" s="116"/>
      <c r="C19" s="117"/>
      <c r="D19" s="124"/>
      <c r="E19" s="241"/>
      <c r="F19" s="119"/>
      <c r="G19" s="126"/>
      <c r="H19" s="125"/>
      <c r="I19" s="126"/>
      <c r="J19" s="126"/>
      <c r="K19" s="122"/>
      <c r="L19" s="123"/>
      <c r="M19" s="224"/>
      <c r="N19" s="67"/>
      <c r="O19" s="67"/>
      <c r="P19" s="66"/>
    </row>
    <row r="20" spans="1:16" s="190" customFormat="1" ht="26.25" thickBot="1" x14ac:dyDescent="0.25">
      <c r="A20" s="129" t="s">
        <v>105</v>
      </c>
      <c r="B20" s="130"/>
      <c r="C20" s="132"/>
      <c r="D20" s="130" t="s">
        <v>80</v>
      </c>
      <c r="E20" s="151">
        <v>10</v>
      </c>
      <c r="F20" s="151">
        <v>10</v>
      </c>
      <c r="G20" s="128">
        <f>+(F20-E20)/E20</f>
        <v>0</v>
      </c>
      <c r="H20" s="151">
        <v>10</v>
      </c>
      <c r="I20" s="128">
        <v>0</v>
      </c>
      <c r="J20" s="133">
        <v>333024</v>
      </c>
      <c r="K20" s="148" t="s">
        <v>136</v>
      </c>
      <c r="L20" s="134"/>
      <c r="M20" s="225"/>
      <c r="N20" s="153"/>
      <c r="O20" s="153"/>
    </row>
    <row r="21" spans="1:16" s="190" customFormat="1" ht="38.25" x14ac:dyDescent="0.2">
      <c r="A21" s="129" t="s">
        <v>68</v>
      </c>
      <c r="B21" s="130"/>
      <c r="C21" s="132"/>
      <c r="D21" s="130" t="s">
        <v>8</v>
      </c>
      <c r="E21" s="127">
        <v>25</v>
      </c>
      <c r="F21" s="127">
        <v>25</v>
      </c>
      <c r="G21" s="128">
        <f>+(F21-E21)/E21</f>
        <v>0</v>
      </c>
      <c r="H21" s="127">
        <v>25</v>
      </c>
      <c r="I21" s="128">
        <v>0</v>
      </c>
      <c r="J21" s="133">
        <v>333550</v>
      </c>
      <c r="K21" s="251" t="s">
        <v>307</v>
      </c>
      <c r="L21" s="134"/>
      <c r="M21" s="225"/>
      <c r="N21" s="153"/>
      <c r="O21" s="153"/>
    </row>
    <row r="22" spans="1:16" s="190" customFormat="1" ht="25.5" x14ac:dyDescent="0.2">
      <c r="A22" s="129" t="s">
        <v>286</v>
      </c>
      <c r="B22" s="130"/>
      <c r="C22" s="132"/>
      <c r="D22" s="130" t="s">
        <v>81</v>
      </c>
      <c r="E22" s="127" t="s">
        <v>106</v>
      </c>
      <c r="F22" s="127" t="s">
        <v>106</v>
      </c>
      <c r="G22" s="128">
        <v>0</v>
      </c>
      <c r="H22" s="127" t="s">
        <v>106</v>
      </c>
      <c r="I22" s="128">
        <v>0</v>
      </c>
      <c r="J22" s="133">
        <v>333200</v>
      </c>
      <c r="K22" s="148" t="s">
        <v>287</v>
      </c>
      <c r="L22" s="134"/>
      <c r="M22" s="225"/>
      <c r="N22" s="153"/>
      <c r="O22" s="153"/>
    </row>
    <row r="23" spans="1:16" s="190" customFormat="1" x14ac:dyDescent="0.2">
      <c r="A23" s="129" t="s">
        <v>289</v>
      </c>
      <c r="B23" s="130"/>
      <c r="C23" s="132"/>
      <c r="D23" s="130" t="s">
        <v>122</v>
      </c>
      <c r="E23" s="127">
        <v>45</v>
      </c>
      <c r="F23" s="127">
        <v>45</v>
      </c>
      <c r="G23" s="128">
        <v>0</v>
      </c>
      <c r="H23" s="127">
        <v>45</v>
      </c>
      <c r="I23" s="128">
        <v>0</v>
      </c>
      <c r="J23" s="133">
        <v>333200</v>
      </c>
      <c r="K23" s="148" t="s">
        <v>288</v>
      </c>
      <c r="L23" s="134"/>
      <c r="M23" s="225"/>
      <c r="N23" s="153"/>
      <c r="O23" s="153"/>
    </row>
    <row r="24" spans="1:16" s="190" customFormat="1" ht="38.25" x14ac:dyDescent="0.25">
      <c r="A24" s="618" t="s">
        <v>294</v>
      </c>
      <c r="B24" s="380"/>
      <c r="C24" s="381"/>
      <c r="D24" s="380" t="s">
        <v>122</v>
      </c>
      <c r="E24" s="382" t="s">
        <v>244</v>
      </c>
      <c r="F24" s="382" t="s">
        <v>443</v>
      </c>
      <c r="G24" s="383">
        <v>0</v>
      </c>
      <c r="H24" s="382" t="s">
        <v>443</v>
      </c>
      <c r="I24" s="383">
        <v>0</v>
      </c>
      <c r="J24" s="384">
        <v>333201</v>
      </c>
      <c r="K24" s="619" t="s">
        <v>306</v>
      </c>
      <c r="L24" s="385"/>
      <c r="M24" s="225"/>
      <c r="N24" s="153"/>
      <c r="O24" s="153"/>
    </row>
    <row r="25" spans="1:16" s="190" customFormat="1" ht="51" x14ac:dyDescent="0.2">
      <c r="A25" s="155" t="s">
        <v>159</v>
      </c>
      <c r="B25" s="130"/>
      <c r="C25" s="132"/>
      <c r="D25" s="130" t="s">
        <v>82</v>
      </c>
      <c r="E25" s="127">
        <v>25</v>
      </c>
      <c r="F25" s="127">
        <v>25</v>
      </c>
      <c r="G25" s="128">
        <v>0</v>
      </c>
      <c r="H25" s="127">
        <v>25</v>
      </c>
      <c r="I25" s="128">
        <v>0</v>
      </c>
      <c r="J25" s="133">
        <v>333025</v>
      </c>
      <c r="K25" s="148" t="s">
        <v>389</v>
      </c>
      <c r="L25" s="134" t="s">
        <v>409</v>
      </c>
      <c r="M25" s="225"/>
      <c r="N25" s="153"/>
      <c r="O25" s="153"/>
    </row>
    <row r="26" spans="1:16" s="190" customFormat="1" ht="25.5" x14ac:dyDescent="0.2">
      <c r="A26" s="129" t="s">
        <v>116</v>
      </c>
      <c r="B26" s="130"/>
      <c r="C26" s="132"/>
      <c r="D26" s="130" t="s">
        <v>64</v>
      </c>
      <c r="E26" s="127">
        <v>10</v>
      </c>
      <c r="F26" s="127">
        <v>10</v>
      </c>
      <c r="G26" s="128">
        <f>+(F26-E26)/E26</f>
        <v>0</v>
      </c>
      <c r="H26" s="127">
        <v>10</v>
      </c>
      <c r="I26" s="128">
        <f>+(H26-F26)/F26</f>
        <v>0</v>
      </c>
      <c r="J26" s="133">
        <v>333025</v>
      </c>
      <c r="K26" s="148" t="s">
        <v>137</v>
      </c>
      <c r="L26" s="134"/>
      <c r="M26" s="225"/>
      <c r="N26" s="153"/>
      <c r="O26" s="153"/>
    </row>
    <row r="27" spans="1:16" s="190" customFormat="1" ht="51" x14ac:dyDescent="0.2">
      <c r="A27" s="129" t="s">
        <v>115</v>
      </c>
      <c r="B27" s="107" t="s">
        <v>238</v>
      </c>
      <c r="C27" s="107" t="s">
        <v>264</v>
      </c>
      <c r="D27" s="130" t="s">
        <v>122</v>
      </c>
      <c r="E27" s="127" t="s">
        <v>114</v>
      </c>
      <c r="F27" s="127" t="s">
        <v>114</v>
      </c>
      <c r="G27" s="128">
        <v>0</v>
      </c>
      <c r="H27" s="127" t="s">
        <v>114</v>
      </c>
      <c r="I27" s="128">
        <v>0</v>
      </c>
      <c r="J27" s="133">
        <v>333113</v>
      </c>
      <c r="K27" s="148" t="s">
        <v>138</v>
      </c>
      <c r="L27" s="134" t="s">
        <v>130</v>
      </c>
      <c r="M27" s="225"/>
      <c r="N27" s="153"/>
      <c r="O27" s="153"/>
    </row>
    <row r="28" spans="1:16" s="190" customFormat="1" x14ac:dyDescent="0.2">
      <c r="A28" s="129" t="s">
        <v>224</v>
      </c>
      <c r="B28" s="107"/>
      <c r="C28" s="107"/>
      <c r="D28" s="130" t="s">
        <v>6</v>
      </c>
      <c r="E28" s="127" t="s">
        <v>70</v>
      </c>
      <c r="F28" s="127" t="s">
        <v>70</v>
      </c>
      <c r="G28" s="128"/>
      <c r="H28" s="127" t="s">
        <v>70</v>
      </c>
      <c r="I28" s="128"/>
      <c r="J28" s="133">
        <v>333506</v>
      </c>
      <c r="K28" s="148" t="s">
        <v>69</v>
      </c>
      <c r="L28" s="134"/>
      <c r="M28" s="225"/>
      <c r="N28" s="153"/>
      <c r="O28" s="153"/>
    </row>
    <row r="29" spans="1:16" s="190" customFormat="1" ht="38.25" x14ac:dyDescent="0.2">
      <c r="A29" s="129" t="s">
        <v>107</v>
      </c>
      <c r="B29" s="132"/>
      <c r="C29" s="132"/>
      <c r="D29" s="130" t="s">
        <v>80</v>
      </c>
      <c r="E29" s="151">
        <v>0</v>
      </c>
      <c r="F29" s="151">
        <v>0</v>
      </c>
      <c r="G29" s="128"/>
      <c r="H29" s="151">
        <v>0</v>
      </c>
      <c r="I29" s="128"/>
      <c r="J29" s="133">
        <v>331500</v>
      </c>
      <c r="K29" s="148" t="s">
        <v>139</v>
      </c>
      <c r="L29" s="134" t="s">
        <v>410</v>
      </c>
      <c r="M29" s="225"/>
      <c r="N29" s="153"/>
      <c r="O29" s="153"/>
    </row>
    <row r="30" spans="1:16" s="190" customFormat="1" x14ac:dyDescent="0.2">
      <c r="A30" s="129" t="s">
        <v>10</v>
      </c>
      <c r="B30" s="107"/>
      <c r="C30" s="107"/>
      <c r="D30" s="130" t="s">
        <v>80</v>
      </c>
      <c r="E30" s="127" t="s">
        <v>70</v>
      </c>
      <c r="F30" s="127" t="s">
        <v>70</v>
      </c>
      <c r="G30" s="128"/>
      <c r="H30" s="127" t="s">
        <v>70</v>
      </c>
      <c r="I30" s="128"/>
      <c r="J30" s="133">
        <v>333005</v>
      </c>
      <c r="K30" s="148" t="s">
        <v>71</v>
      </c>
      <c r="L30" s="134"/>
      <c r="M30" s="225"/>
      <c r="N30" s="153"/>
      <c r="O30" s="153"/>
    </row>
    <row r="31" spans="1:16" s="190" customFormat="1" ht="38.25" x14ac:dyDescent="0.2">
      <c r="A31" s="129" t="s">
        <v>108</v>
      </c>
      <c r="B31" s="107"/>
      <c r="C31" s="107"/>
      <c r="D31" s="130" t="s">
        <v>122</v>
      </c>
      <c r="E31" s="127">
        <v>20</v>
      </c>
      <c r="F31" s="127">
        <v>20</v>
      </c>
      <c r="G31" s="128">
        <f t="shared" ref="G31:G39" si="1">+(F31-E31)/E31</f>
        <v>0</v>
      </c>
      <c r="H31" s="127">
        <v>20</v>
      </c>
      <c r="I31" s="128">
        <f>+(H31-F31)/F31</f>
        <v>0</v>
      </c>
      <c r="J31" s="133">
        <v>334003</v>
      </c>
      <c r="K31" s="148" t="s">
        <v>207</v>
      </c>
      <c r="L31" s="191" t="s">
        <v>343</v>
      </c>
      <c r="M31" s="225"/>
      <c r="N31" s="153"/>
      <c r="O31" s="153"/>
    </row>
    <row r="32" spans="1:16" s="190" customFormat="1" ht="89.25" x14ac:dyDescent="0.2">
      <c r="A32" s="129" t="s">
        <v>199</v>
      </c>
      <c r="B32" s="107"/>
      <c r="C32" s="107"/>
      <c r="D32" s="130" t="s">
        <v>216</v>
      </c>
      <c r="E32" s="127" t="s">
        <v>222</v>
      </c>
      <c r="F32" s="127" t="s">
        <v>223</v>
      </c>
      <c r="G32" s="128">
        <v>0</v>
      </c>
      <c r="H32" s="127" t="s">
        <v>223</v>
      </c>
      <c r="I32" s="128">
        <v>0</v>
      </c>
      <c r="J32" s="133">
        <v>333130</v>
      </c>
      <c r="K32" s="148" t="s">
        <v>200</v>
      </c>
      <c r="L32" s="191" t="s">
        <v>201</v>
      </c>
      <c r="M32" s="225"/>
      <c r="N32" s="153"/>
      <c r="O32" s="153"/>
    </row>
    <row r="33" spans="1:16" s="190" customFormat="1" ht="25.5" x14ac:dyDescent="0.2">
      <c r="A33" s="129" t="s">
        <v>121</v>
      </c>
      <c r="B33" s="107"/>
      <c r="C33" s="107"/>
      <c r="D33" s="130" t="s">
        <v>122</v>
      </c>
      <c r="E33" s="127">
        <v>3</v>
      </c>
      <c r="F33" s="127">
        <v>3</v>
      </c>
      <c r="G33" s="128">
        <f t="shared" si="1"/>
        <v>0</v>
      </c>
      <c r="H33" s="127">
        <v>3</v>
      </c>
      <c r="I33" s="128">
        <v>0</v>
      </c>
      <c r="J33" s="133">
        <v>333026</v>
      </c>
      <c r="K33" s="192" t="s">
        <v>398</v>
      </c>
      <c r="L33" s="134" t="s">
        <v>140</v>
      </c>
      <c r="M33" s="225"/>
      <c r="N33" s="153"/>
      <c r="O33" s="153"/>
    </row>
    <row r="34" spans="1:16" s="190" customFormat="1" ht="15" x14ac:dyDescent="0.25">
      <c r="A34" s="129" t="s">
        <v>117</v>
      </c>
      <c r="B34" s="107"/>
      <c r="C34" s="107"/>
      <c r="D34" s="130" t="s">
        <v>64</v>
      </c>
      <c r="E34" s="127">
        <v>3</v>
      </c>
      <c r="F34" s="127">
        <v>3</v>
      </c>
      <c r="G34" s="128">
        <f t="shared" si="1"/>
        <v>0</v>
      </c>
      <c r="H34" s="127">
        <v>3</v>
      </c>
      <c r="I34" s="128">
        <f>+(H34-F34)/F34</f>
        <v>0</v>
      </c>
      <c r="J34" s="133">
        <v>333026</v>
      </c>
      <c r="K34" s="620"/>
      <c r="L34" s="134"/>
      <c r="M34" s="225"/>
      <c r="N34" s="153"/>
      <c r="O34" s="153"/>
    </row>
    <row r="35" spans="1:16" s="190" customFormat="1" ht="63.75" x14ac:dyDescent="0.2">
      <c r="A35" s="129" t="s">
        <v>109</v>
      </c>
      <c r="B35" s="132" t="s">
        <v>265</v>
      </c>
      <c r="C35" s="132">
        <v>233</v>
      </c>
      <c r="D35" s="130" t="s">
        <v>122</v>
      </c>
      <c r="E35" s="127">
        <v>20</v>
      </c>
      <c r="F35" s="127">
        <v>20</v>
      </c>
      <c r="G35" s="128">
        <f t="shared" si="1"/>
        <v>0</v>
      </c>
      <c r="H35" s="127">
        <v>20</v>
      </c>
      <c r="I35" s="128">
        <f>+(H35-F35)/F35</f>
        <v>0</v>
      </c>
      <c r="J35" s="133">
        <v>333112</v>
      </c>
      <c r="K35" s="148" t="s">
        <v>141</v>
      </c>
      <c r="L35" s="134" t="s">
        <v>208</v>
      </c>
      <c r="M35" s="225"/>
      <c r="N35" s="153"/>
      <c r="O35" s="153"/>
    </row>
    <row r="36" spans="1:16" s="190" customFormat="1" ht="63.75" x14ac:dyDescent="0.2">
      <c r="A36" s="155" t="s">
        <v>123</v>
      </c>
      <c r="B36" s="107" t="s">
        <v>183</v>
      </c>
      <c r="C36" s="107">
        <v>298</v>
      </c>
      <c r="D36" s="175" t="s">
        <v>158</v>
      </c>
      <c r="E36" s="173">
        <v>247</v>
      </c>
      <c r="F36" s="173">
        <v>247</v>
      </c>
      <c r="G36" s="128">
        <f t="shared" si="1"/>
        <v>0</v>
      </c>
      <c r="H36" s="173">
        <v>247</v>
      </c>
      <c r="I36" s="128">
        <f t="shared" ref="I36:I48" si="2">+(H36-F36)/F36</f>
        <v>0</v>
      </c>
      <c r="J36" s="177">
        <v>333114</v>
      </c>
      <c r="K36" s="178" t="s">
        <v>124</v>
      </c>
      <c r="L36" s="285" t="s">
        <v>212</v>
      </c>
      <c r="M36" s="225"/>
      <c r="N36" s="153"/>
      <c r="O36" s="153"/>
    </row>
    <row r="37" spans="1:16" s="190" customFormat="1" ht="38.25" x14ac:dyDescent="0.2">
      <c r="A37" s="155" t="s">
        <v>295</v>
      </c>
      <c r="B37" s="107" t="s">
        <v>238</v>
      </c>
      <c r="C37" s="107">
        <v>209</v>
      </c>
      <c r="D37" s="175" t="s">
        <v>309</v>
      </c>
      <c r="E37" s="173">
        <v>225.75</v>
      </c>
      <c r="F37" s="173">
        <v>225.75</v>
      </c>
      <c r="G37" s="128">
        <f t="shared" si="1"/>
        <v>0</v>
      </c>
      <c r="H37" s="173">
        <v>225.75</v>
      </c>
      <c r="I37" s="128">
        <f t="shared" si="2"/>
        <v>0</v>
      </c>
      <c r="J37" s="177">
        <v>333117</v>
      </c>
      <c r="K37" s="229" t="s">
        <v>392</v>
      </c>
      <c r="L37" s="262" t="s">
        <v>206</v>
      </c>
      <c r="M37" s="225"/>
      <c r="N37" s="153"/>
      <c r="O37" s="153"/>
    </row>
    <row r="38" spans="1:16" s="190" customFormat="1" ht="51" x14ac:dyDescent="0.2">
      <c r="A38" s="155" t="s">
        <v>296</v>
      </c>
      <c r="B38" s="107" t="s">
        <v>238</v>
      </c>
      <c r="C38" s="107">
        <v>131</v>
      </c>
      <c r="D38" s="175" t="s">
        <v>309</v>
      </c>
      <c r="E38" s="173">
        <v>126</v>
      </c>
      <c r="F38" s="173">
        <v>126</v>
      </c>
      <c r="G38" s="128">
        <f t="shared" si="1"/>
        <v>0</v>
      </c>
      <c r="H38" s="173">
        <v>126</v>
      </c>
      <c r="I38" s="128">
        <f t="shared" si="2"/>
        <v>0</v>
      </c>
      <c r="J38" s="177">
        <v>333117</v>
      </c>
      <c r="K38" s="229" t="s">
        <v>393</v>
      </c>
      <c r="L38" s="174" t="s">
        <v>344</v>
      </c>
      <c r="M38" s="225"/>
      <c r="N38" s="153"/>
      <c r="O38" s="153"/>
    </row>
    <row r="39" spans="1:16" s="190" customFormat="1" ht="51" x14ac:dyDescent="0.2">
      <c r="A39" s="155" t="s">
        <v>179</v>
      </c>
      <c r="B39" s="107" t="s">
        <v>238</v>
      </c>
      <c r="C39" s="107">
        <v>298</v>
      </c>
      <c r="D39" s="175" t="s">
        <v>216</v>
      </c>
      <c r="E39" s="173">
        <v>450</v>
      </c>
      <c r="F39" s="173">
        <v>450</v>
      </c>
      <c r="G39" s="128">
        <f t="shared" si="1"/>
        <v>0</v>
      </c>
      <c r="H39" s="173">
        <v>450</v>
      </c>
      <c r="I39" s="128">
        <f t="shared" si="2"/>
        <v>0</v>
      </c>
      <c r="J39" s="177">
        <v>333118</v>
      </c>
      <c r="K39" s="178" t="s">
        <v>318</v>
      </c>
      <c r="L39" s="262" t="s">
        <v>411</v>
      </c>
      <c r="M39" s="225"/>
      <c r="N39" s="153"/>
      <c r="O39" s="153"/>
    </row>
    <row r="40" spans="1:16" s="190" customFormat="1" ht="38.25" x14ac:dyDescent="0.2">
      <c r="A40" s="396" t="s">
        <v>390</v>
      </c>
      <c r="B40" s="381" t="s">
        <v>266</v>
      </c>
      <c r="C40" s="381">
        <v>225</v>
      </c>
      <c r="D40" s="388" t="s">
        <v>388</v>
      </c>
      <c r="E40" s="393">
        <v>874</v>
      </c>
      <c r="F40" s="393">
        <v>940</v>
      </c>
      <c r="G40" s="383">
        <v>1</v>
      </c>
      <c r="H40" s="393">
        <v>940</v>
      </c>
      <c r="I40" s="383">
        <f t="shared" si="2"/>
        <v>0</v>
      </c>
      <c r="J40" s="401">
        <v>333115</v>
      </c>
      <c r="K40" s="593" t="s">
        <v>383</v>
      </c>
      <c r="L40" s="391" t="s">
        <v>447</v>
      </c>
      <c r="M40" s="225"/>
      <c r="N40" s="153"/>
      <c r="O40" s="153"/>
    </row>
    <row r="41" spans="1:16" s="190" customFormat="1" ht="25.5" x14ac:dyDescent="0.2">
      <c r="A41" s="155" t="s">
        <v>181</v>
      </c>
      <c r="B41" s="132" t="s">
        <v>266</v>
      </c>
      <c r="C41" s="132">
        <v>230</v>
      </c>
      <c r="D41" s="175" t="s">
        <v>216</v>
      </c>
      <c r="E41" s="173">
        <v>53</v>
      </c>
      <c r="F41" s="173">
        <v>53</v>
      </c>
      <c r="G41" s="128">
        <f t="shared" ref="G41:G53" si="3">+(F41-E41)/E41</f>
        <v>0</v>
      </c>
      <c r="H41" s="173">
        <v>53</v>
      </c>
      <c r="I41" s="128">
        <f t="shared" si="2"/>
        <v>0</v>
      </c>
      <c r="J41" s="177">
        <v>333127</v>
      </c>
      <c r="K41" s="178" t="s">
        <v>194</v>
      </c>
      <c r="L41" s="262" t="s">
        <v>345</v>
      </c>
      <c r="M41" s="225"/>
      <c r="N41" s="153"/>
      <c r="O41" s="153"/>
    </row>
    <row r="42" spans="1:16" s="190" customFormat="1" ht="63.75" x14ac:dyDescent="0.2">
      <c r="A42" s="155" t="s">
        <v>182</v>
      </c>
      <c r="B42" s="107" t="s">
        <v>267</v>
      </c>
      <c r="C42" s="107">
        <v>245</v>
      </c>
      <c r="D42" s="175" t="s">
        <v>216</v>
      </c>
      <c r="E42" s="173">
        <v>190</v>
      </c>
      <c r="F42" s="173">
        <v>190</v>
      </c>
      <c r="G42" s="128">
        <f t="shared" si="3"/>
        <v>0</v>
      </c>
      <c r="H42" s="173">
        <v>190</v>
      </c>
      <c r="I42" s="128">
        <f t="shared" si="2"/>
        <v>0</v>
      </c>
      <c r="J42" s="177">
        <v>333110</v>
      </c>
      <c r="K42" s="178" t="s">
        <v>195</v>
      </c>
      <c r="L42" s="262" t="s">
        <v>209</v>
      </c>
      <c r="M42" s="225"/>
      <c r="N42" s="153"/>
      <c r="O42" s="153"/>
    </row>
    <row r="43" spans="1:16" s="232" customFormat="1" ht="65.25" customHeight="1" x14ac:dyDescent="0.2">
      <c r="A43" s="396" t="s">
        <v>436</v>
      </c>
      <c r="B43" s="381" t="s">
        <v>267</v>
      </c>
      <c r="C43" s="380">
        <v>155</v>
      </c>
      <c r="D43" s="397"/>
      <c r="E43" s="393">
        <v>0</v>
      </c>
      <c r="F43" s="398">
        <v>25</v>
      </c>
      <c r="G43" s="383">
        <v>1</v>
      </c>
      <c r="H43" s="398">
        <v>25</v>
      </c>
      <c r="I43" s="383">
        <f t="shared" si="2"/>
        <v>0</v>
      </c>
      <c r="J43" s="399"/>
      <c r="K43" s="400" t="s">
        <v>437</v>
      </c>
      <c r="L43" s="621" t="s">
        <v>438</v>
      </c>
    </row>
    <row r="44" spans="1:16" ht="38.25" x14ac:dyDescent="0.2">
      <c r="A44" s="622" t="s">
        <v>263</v>
      </c>
      <c r="B44" s="107" t="s">
        <v>262</v>
      </c>
      <c r="C44" s="107">
        <v>288</v>
      </c>
      <c r="D44" s="175" t="s">
        <v>309</v>
      </c>
      <c r="E44" s="221">
        <v>229</v>
      </c>
      <c r="F44" s="218">
        <v>229</v>
      </c>
      <c r="G44" s="128">
        <f t="shared" si="3"/>
        <v>0</v>
      </c>
      <c r="H44" s="219">
        <v>229</v>
      </c>
      <c r="I44" s="128">
        <f t="shared" si="2"/>
        <v>0</v>
      </c>
      <c r="J44" s="216">
        <v>331012</v>
      </c>
      <c r="K44" s="216" t="s">
        <v>346</v>
      </c>
      <c r="L44" s="623"/>
      <c r="M44" s="224"/>
      <c r="N44" s="67"/>
      <c r="O44" s="67"/>
      <c r="P44" s="66"/>
    </row>
    <row r="45" spans="1:16" ht="25.5" x14ac:dyDescent="0.2">
      <c r="A45" s="622" t="s">
        <v>219</v>
      </c>
      <c r="B45" s="107" t="s">
        <v>262</v>
      </c>
      <c r="C45" s="107" t="s">
        <v>456</v>
      </c>
      <c r="D45" s="175" t="s">
        <v>309</v>
      </c>
      <c r="E45" s="221">
        <v>49</v>
      </c>
      <c r="F45" s="218">
        <v>49</v>
      </c>
      <c r="G45" s="128">
        <f t="shared" si="3"/>
        <v>0</v>
      </c>
      <c r="H45" s="218">
        <v>49</v>
      </c>
      <c r="I45" s="128">
        <f t="shared" si="2"/>
        <v>0</v>
      </c>
      <c r="J45" s="216">
        <v>331011</v>
      </c>
      <c r="K45" s="216" t="s">
        <v>220</v>
      </c>
      <c r="L45" s="623" t="s">
        <v>228</v>
      </c>
      <c r="M45" s="223"/>
      <c r="N45" s="66"/>
      <c r="O45" s="66"/>
      <c r="P45" s="66"/>
    </row>
    <row r="46" spans="1:16" ht="25.5" x14ac:dyDescent="0.2">
      <c r="A46" s="622" t="s">
        <v>221</v>
      </c>
      <c r="B46" s="107" t="s">
        <v>178</v>
      </c>
      <c r="C46" s="107">
        <v>280</v>
      </c>
      <c r="D46" s="175" t="s">
        <v>309</v>
      </c>
      <c r="E46" s="221">
        <v>125</v>
      </c>
      <c r="F46" s="218">
        <v>125</v>
      </c>
      <c r="G46" s="128">
        <f t="shared" si="3"/>
        <v>0</v>
      </c>
      <c r="H46" s="219">
        <v>125</v>
      </c>
      <c r="I46" s="128">
        <f t="shared" si="2"/>
        <v>0</v>
      </c>
      <c r="J46" s="216">
        <v>331014</v>
      </c>
      <c r="K46" s="216" t="s">
        <v>347</v>
      </c>
      <c r="L46" s="623"/>
      <c r="M46" s="223"/>
      <c r="N46" s="66"/>
      <c r="O46" s="66"/>
      <c r="P46" s="66"/>
    </row>
    <row r="47" spans="1:16" ht="25.5" x14ac:dyDescent="0.2">
      <c r="A47" s="622" t="s">
        <v>226</v>
      </c>
      <c r="B47" s="107"/>
      <c r="C47" s="107"/>
      <c r="D47" s="175" t="s">
        <v>309</v>
      </c>
      <c r="E47" s="221"/>
      <c r="F47" s="218"/>
      <c r="G47" s="128"/>
      <c r="H47" s="219"/>
      <c r="I47" s="128"/>
      <c r="J47" s="216">
        <v>333519</v>
      </c>
      <c r="K47" s="216" t="s">
        <v>230</v>
      </c>
      <c r="L47" s="623"/>
      <c r="M47" s="223"/>
      <c r="N47" s="66"/>
      <c r="O47" s="66"/>
      <c r="P47" s="66"/>
    </row>
    <row r="48" spans="1:16" s="223" customFormat="1" ht="89.25" x14ac:dyDescent="0.2">
      <c r="A48" s="105" t="s">
        <v>391</v>
      </c>
      <c r="B48" s="107" t="s">
        <v>278</v>
      </c>
      <c r="C48" s="107" t="s">
        <v>363</v>
      </c>
      <c r="D48" s="253" t="s">
        <v>388</v>
      </c>
      <c r="E48" s="132">
        <v>65</v>
      </c>
      <c r="F48" s="307">
        <v>65</v>
      </c>
      <c r="G48" s="128">
        <v>1</v>
      </c>
      <c r="H48" s="308">
        <v>65</v>
      </c>
      <c r="I48" s="128">
        <f t="shared" si="2"/>
        <v>0</v>
      </c>
      <c r="J48" s="132">
        <v>333016</v>
      </c>
      <c r="K48" s="107" t="s">
        <v>367</v>
      </c>
      <c r="L48" s="623" t="s">
        <v>364</v>
      </c>
    </row>
    <row r="49" spans="1:16" s="190" customFormat="1" ht="38.25" x14ac:dyDescent="0.2">
      <c r="A49" s="129" t="s">
        <v>290</v>
      </c>
      <c r="B49" s="107" t="s">
        <v>291</v>
      </c>
      <c r="C49" s="107">
        <v>266</v>
      </c>
      <c r="D49" s="175" t="s">
        <v>309</v>
      </c>
      <c r="E49" s="127">
        <v>399</v>
      </c>
      <c r="F49" s="127">
        <v>399</v>
      </c>
      <c r="G49" s="128">
        <f t="shared" si="3"/>
        <v>0</v>
      </c>
      <c r="H49" s="127">
        <v>399</v>
      </c>
      <c r="I49" s="128">
        <v>0</v>
      </c>
      <c r="J49" s="133">
        <v>333400</v>
      </c>
      <c r="K49" s="148" t="s">
        <v>292</v>
      </c>
      <c r="L49" s="134" t="s">
        <v>293</v>
      </c>
      <c r="M49" s="225"/>
      <c r="N49" s="153"/>
      <c r="O49" s="153"/>
    </row>
    <row r="50" spans="1:16" s="190" customFormat="1" ht="51" x14ac:dyDescent="0.2">
      <c r="A50" s="155" t="s">
        <v>277</v>
      </c>
      <c r="B50" s="107" t="s">
        <v>278</v>
      </c>
      <c r="C50" s="107">
        <v>124</v>
      </c>
      <c r="D50" s="175" t="s">
        <v>309</v>
      </c>
      <c r="E50" s="127">
        <v>425</v>
      </c>
      <c r="F50" s="127">
        <v>425</v>
      </c>
      <c r="G50" s="128">
        <f t="shared" si="3"/>
        <v>0</v>
      </c>
      <c r="H50" s="127">
        <v>425</v>
      </c>
      <c r="I50" s="128">
        <f t="shared" ref="I50:I53" si="4">+(H50-F50)/F50</f>
        <v>0</v>
      </c>
      <c r="J50" s="133">
        <v>333119</v>
      </c>
      <c r="K50" s="148" t="s">
        <v>348</v>
      </c>
      <c r="L50" s="134" t="s">
        <v>279</v>
      </c>
      <c r="M50" s="225"/>
      <c r="N50" s="153"/>
      <c r="O50" s="153"/>
    </row>
    <row r="51" spans="1:16" s="190" customFormat="1" ht="38.25" x14ac:dyDescent="0.2">
      <c r="A51" s="386" t="s">
        <v>337</v>
      </c>
      <c r="B51" s="387" t="s">
        <v>172</v>
      </c>
      <c r="C51" s="387">
        <v>218</v>
      </c>
      <c r="D51" s="388" t="s">
        <v>388</v>
      </c>
      <c r="E51" s="389">
        <v>207</v>
      </c>
      <c r="F51" s="389">
        <v>245</v>
      </c>
      <c r="G51" s="383">
        <f t="shared" si="3"/>
        <v>0.18357487922705315</v>
      </c>
      <c r="H51" s="389">
        <v>245</v>
      </c>
      <c r="I51" s="395">
        <f t="shared" si="4"/>
        <v>0</v>
      </c>
      <c r="J51" s="384">
        <v>333123</v>
      </c>
      <c r="K51" s="391" t="s">
        <v>365</v>
      </c>
      <c r="L51" s="385" t="s">
        <v>336</v>
      </c>
      <c r="M51" s="225"/>
      <c r="N51" s="153"/>
      <c r="O51" s="153"/>
    </row>
    <row r="52" spans="1:16" s="190" customFormat="1" ht="38.25" x14ac:dyDescent="0.2">
      <c r="A52" s="386" t="s">
        <v>340</v>
      </c>
      <c r="B52" s="387" t="s">
        <v>172</v>
      </c>
      <c r="C52" s="387">
        <v>289</v>
      </c>
      <c r="D52" s="388" t="s">
        <v>388</v>
      </c>
      <c r="E52" s="389">
        <v>220</v>
      </c>
      <c r="F52" s="389">
        <v>140</v>
      </c>
      <c r="G52" s="383">
        <f t="shared" si="3"/>
        <v>-0.36363636363636365</v>
      </c>
      <c r="H52" s="389">
        <v>140</v>
      </c>
      <c r="I52" s="395">
        <f t="shared" si="4"/>
        <v>0</v>
      </c>
      <c r="J52" s="384">
        <v>333123</v>
      </c>
      <c r="K52" s="391" t="s">
        <v>366</v>
      </c>
      <c r="L52" s="385" t="s">
        <v>338</v>
      </c>
      <c r="M52" s="225"/>
      <c r="N52" s="153"/>
      <c r="O52" s="153"/>
    </row>
    <row r="53" spans="1:16" s="190" customFormat="1" ht="38.25" x14ac:dyDescent="0.2">
      <c r="A53" s="386" t="s">
        <v>339</v>
      </c>
      <c r="B53" s="387" t="s">
        <v>172</v>
      </c>
      <c r="C53" s="387">
        <v>164</v>
      </c>
      <c r="D53" s="388" t="s">
        <v>388</v>
      </c>
      <c r="E53" s="389">
        <v>160</v>
      </c>
      <c r="F53" s="389">
        <v>245</v>
      </c>
      <c r="G53" s="383">
        <f t="shared" si="3"/>
        <v>0.53125</v>
      </c>
      <c r="H53" s="389">
        <v>245</v>
      </c>
      <c r="I53" s="395">
        <f t="shared" si="4"/>
        <v>0</v>
      </c>
      <c r="J53" s="384">
        <v>333123</v>
      </c>
      <c r="K53" s="391" t="s">
        <v>368</v>
      </c>
      <c r="L53" s="385" t="s">
        <v>341</v>
      </c>
      <c r="M53" s="225"/>
      <c r="N53" s="153"/>
      <c r="O53" s="153"/>
    </row>
    <row r="54" spans="1:16" x14ac:dyDescent="0.2">
      <c r="A54" s="622"/>
      <c r="B54" s="107"/>
      <c r="C54" s="107"/>
      <c r="D54" s="217"/>
      <c r="E54" s="221"/>
      <c r="F54" s="127"/>
      <c r="G54" s="128"/>
      <c r="H54" s="127"/>
      <c r="I54" s="128"/>
      <c r="J54" s="216"/>
      <c r="K54" s="216"/>
      <c r="L54" s="623"/>
      <c r="M54" s="223"/>
      <c r="N54" s="66"/>
      <c r="O54" s="66"/>
      <c r="P54" s="66"/>
    </row>
    <row r="55" spans="1:16" ht="15" x14ac:dyDescent="0.2">
      <c r="A55" s="115" t="s">
        <v>72</v>
      </c>
      <c r="B55" s="116"/>
      <c r="C55" s="117"/>
      <c r="D55" s="124"/>
      <c r="E55" s="241"/>
      <c r="F55" s="126"/>
      <c r="G55" s="126"/>
      <c r="H55" s="131"/>
      <c r="I55" s="126"/>
      <c r="J55" s="126"/>
      <c r="K55" s="122"/>
      <c r="L55" s="123"/>
      <c r="M55" s="224"/>
      <c r="N55" s="67"/>
      <c r="O55" s="67"/>
      <c r="P55" s="66"/>
    </row>
    <row r="56" spans="1:16" s="190" customFormat="1" ht="63.75" x14ac:dyDescent="0.2">
      <c r="A56" s="129" t="s">
        <v>73</v>
      </c>
      <c r="B56" s="130"/>
      <c r="C56" s="132"/>
      <c r="D56" s="130" t="s">
        <v>7</v>
      </c>
      <c r="E56" s="127">
        <v>134</v>
      </c>
      <c r="F56" s="173">
        <v>134</v>
      </c>
      <c r="G56" s="128">
        <f>+(F56-E56)/E56</f>
        <v>0</v>
      </c>
      <c r="H56" s="173">
        <v>134</v>
      </c>
      <c r="I56" s="128">
        <f t="shared" ref="I56:I63" si="5">+(H56-F56)/F56</f>
        <v>0</v>
      </c>
      <c r="J56" s="133">
        <v>331034</v>
      </c>
      <c r="K56" s="148" t="s">
        <v>142</v>
      </c>
      <c r="L56" s="285" t="s">
        <v>349</v>
      </c>
      <c r="M56" s="225"/>
      <c r="N56" s="153"/>
      <c r="O56" s="153"/>
    </row>
    <row r="57" spans="1:16" s="190" customFormat="1" ht="63.75" x14ac:dyDescent="0.2">
      <c r="A57" s="392" t="s">
        <v>86</v>
      </c>
      <c r="B57" s="380"/>
      <c r="C57" s="381"/>
      <c r="D57" s="380" t="s">
        <v>97</v>
      </c>
      <c r="E57" s="382">
        <v>253</v>
      </c>
      <c r="F57" s="382">
        <v>278</v>
      </c>
      <c r="G57" s="383">
        <f>+(F57-E57)/E57</f>
        <v>9.8814229249011856E-2</v>
      </c>
      <c r="H57" s="382">
        <v>278</v>
      </c>
      <c r="I57" s="383">
        <f t="shared" si="5"/>
        <v>0</v>
      </c>
      <c r="J57" s="384">
        <v>331002</v>
      </c>
      <c r="K57" s="394" t="s">
        <v>143</v>
      </c>
      <c r="L57" s="385" t="s">
        <v>125</v>
      </c>
      <c r="M57" s="225"/>
      <c r="N57" s="153"/>
      <c r="O57" s="153"/>
    </row>
    <row r="58" spans="1:16" s="190" customFormat="1" ht="102" x14ac:dyDescent="0.2">
      <c r="A58" s="129" t="s">
        <v>74</v>
      </c>
      <c r="B58" s="130"/>
      <c r="C58" s="132"/>
      <c r="D58" s="130" t="s">
        <v>7</v>
      </c>
      <c r="E58" s="127">
        <v>100</v>
      </c>
      <c r="F58" s="127">
        <v>100</v>
      </c>
      <c r="G58" s="128">
        <f t="shared" ref="G58:G62" si="6">+(F58-E58)/E58</f>
        <v>0</v>
      </c>
      <c r="H58" s="127">
        <v>100</v>
      </c>
      <c r="I58" s="128">
        <f t="shared" si="5"/>
        <v>0</v>
      </c>
      <c r="J58" s="133">
        <v>331016</v>
      </c>
      <c r="K58" s="148" t="s">
        <v>350</v>
      </c>
      <c r="L58" s="134" t="s">
        <v>351</v>
      </c>
      <c r="M58" s="225"/>
      <c r="N58" s="153"/>
      <c r="O58" s="153"/>
    </row>
    <row r="59" spans="1:16" s="190" customFormat="1" ht="102" x14ac:dyDescent="0.2">
      <c r="A59" s="129" t="s">
        <v>197</v>
      </c>
      <c r="B59" s="130"/>
      <c r="C59" s="132"/>
      <c r="D59" s="130" t="s">
        <v>198</v>
      </c>
      <c r="E59" s="127">
        <v>100</v>
      </c>
      <c r="F59" s="173">
        <v>100</v>
      </c>
      <c r="G59" s="128">
        <f t="shared" si="6"/>
        <v>0</v>
      </c>
      <c r="H59" s="173">
        <v>100</v>
      </c>
      <c r="I59" s="128">
        <v>0</v>
      </c>
      <c r="J59" s="133">
        <v>331017</v>
      </c>
      <c r="K59" s="148" t="s">
        <v>350</v>
      </c>
      <c r="L59" s="134" t="s">
        <v>351</v>
      </c>
      <c r="M59" s="225"/>
      <c r="N59" s="153"/>
      <c r="O59" s="153"/>
    </row>
    <row r="60" spans="1:16" s="190" customFormat="1" ht="51" x14ac:dyDescent="0.2">
      <c r="A60" s="129" t="s">
        <v>118</v>
      </c>
      <c r="B60" s="130"/>
      <c r="C60" s="132"/>
      <c r="D60" s="130" t="s">
        <v>7</v>
      </c>
      <c r="E60" s="127">
        <v>56</v>
      </c>
      <c r="F60" s="127">
        <v>56</v>
      </c>
      <c r="G60" s="128">
        <f t="shared" si="6"/>
        <v>0</v>
      </c>
      <c r="H60" s="127">
        <v>56</v>
      </c>
      <c r="I60" s="128">
        <f t="shared" si="5"/>
        <v>0</v>
      </c>
      <c r="J60" s="133">
        <v>331010</v>
      </c>
      <c r="K60" s="148" t="s">
        <v>144</v>
      </c>
      <c r="L60" s="134" t="s">
        <v>145</v>
      </c>
      <c r="M60" s="225"/>
      <c r="N60" s="153"/>
      <c r="O60" s="153"/>
    </row>
    <row r="61" spans="1:16" s="190" customFormat="1" ht="51" x14ac:dyDescent="0.2">
      <c r="A61" s="155" t="s">
        <v>110</v>
      </c>
      <c r="B61" s="175"/>
      <c r="C61" s="176"/>
      <c r="D61" s="175" t="s">
        <v>7</v>
      </c>
      <c r="E61" s="173">
        <v>46</v>
      </c>
      <c r="F61" s="173">
        <v>46</v>
      </c>
      <c r="G61" s="128">
        <f t="shared" si="6"/>
        <v>0</v>
      </c>
      <c r="H61" s="173">
        <v>46</v>
      </c>
      <c r="I61" s="128">
        <f t="shared" si="5"/>
        <v>0</v>
      </c>
      <c r="J61" s="177">
        <v>331025</v>
      </c>
      <c r="K61" s="178" t="s">
        <v>146</v>
      </c>
      <c r="L61" s="134" t="s">
        <v>171</v>
      </c>
      <c r="M61" s="225"/>
      <c r="N61" s="153"/>
      <c r="O61" s="153"/>
    </row>
    <row r="62" spans="1:16" s="190" customFormat="1" ht="51" x14ac:dyDescent="0.2">
      <c r="A62" s="155" t="s">
        <v>259</v>
      </c>
      <c r="B62" s="175"/>
      <c r="C62" s="176"/>
      <c r="D62" s="175" t="s">
        <v>167</v>
      </c>
      <c r="E62" s="173">
        <v>250</v>
      </c>
      <c r="F62" s="173">
        <v>250</v>
      </c>
      <c r="G62" s="128">
        <f t="shared" si="6"/>
        <v>0</v>
      </c>
      <c r="H62" s="173">
        <v>250</v>
      </c>
      <c r="I62" s="128">
        <f t="shared" si="5"/>
        <v>0</v>
      </c>
      <c r="J62" s="177">
        <v>331009</v>
      </c>
      <c r="K62" s="178" t="s">
        <v>352</v>
      </c>
      <c r="L62" s="174"/>
      <c r="M62" s="225"/>
      <c r="N62" s="153"/>
      <c r="O62" s="153"/>
    </row>
    <row r="63" spans="1:16" s="232" customFormat="1" ht="95.25" customHeight="1" x14ac:dyDescent="0.2">
      <c r="A63" s="386" t="s">
        <v>439</v>
      </c>
      <c r="B63" s="387"/>
      <c r="C63" s="387"/>
      <c r="D63" s="388"/>
      <c r="E63" s="389"/>
      <c r="F63" s="389">
        <v>23</v>
      </c>
      <c r="G63" s="383">
        <v>1</v>
      </c>
      <c r="H63" s="389">
        <v>23</v>
      </c>
      <c r="I63" s="383">
        <f t="shared" si="5"/>
        <v>0</v>
      </c>
      <c r="J63" s="390"/>
      <c r="K63" s="391" t="s">
        <v>440</v>
      </c>
      <c r="L63" s="624" t="s">
        <v>441</v>
      </c>
    </row>
    <row r="64" spans="1:16" ht="15" x14ac:dyDescent="0.2">
      <c r="A64" s="179" t="s">
        <v>84</v>
      </c>
      <c r="B64" s="180"/>
      <c r="C64" s="180"/>
      <c r="D64" s="181"/>
      <c r="E64" s="242"/>
      <c r="F64" s="242"/>
      <c r="G64" s="180"/>
      <c r="H64" s="180"/>
      <c r="I64" s="180"/>
      <c r="J64" s="180"/>
      <c r="K64" s="182"/>
      <c r="L64" s="183"/>
      <c r="M64" s="224"/>
      <c r="N64" s="67"/>
      <c r="O64" s="67"/>
      <c r="P64" s="66"/>
    </row>
    <row r="65" spans="1:15" s="190" customFormat="1" ht="42.75" x14ac:dyDescent="0.2">
      <c r="A65" s="155" t="s">
        <v>231</v>
      </c>
      <c r="B65" s="175" t="s">
        <v>178</v>
      </c>
      <c r="C65" s="408">
        <v>220</v>
      </c>
      <c r="D65" s="175" t="s">
        <v>276</v>
      </c>
      <c r="E65" s="173">
        <v>105</v>
      </c>
      <c r="F65" s="173">
        <v>0</v>
      </c>
      <c r="G65" s="128">
        <f t="shared" ref="G65:G89" si="7">+(F65-E65)/E65</f>
        <v>-1</v>
      </c>
      <c r="H65" s="173">
        <v>0</v>
      </c>
      <c r="I65" s="128">
        <v>0</v>
      </c>
      <c r="J65" s="177">
        <v>331006</v>
      </c>
      <c r="K65" s="409" t="s">
        <v>232</v>
      </c>
      <c r="L65" s="174" t="s">
        <v>251</v>
      </c>
      <c r="M65" s="225"/>
      <c r="N65" s="153"/>
      <c r="O65" s="153"/>
    </row>
    <row r="66" spans="1:15" s="190" customFormat="1" ht="76.5" x14ac:dyDescent="0.2">
      <c r="A66" s="155" t="s">
        <v>111</v>
      </c>
      <c r="B66" s="175" t="s">
        <v>183</v>
      </c>
      <c r="C66" s="176">
        <v>115</v>
      </c>
      <c r="D66" s="175" t="s">
        <v>122</v>
      </c>
      <c r="E66" s="173">
        <v>145</v>
      </c>
      <c r="F66" s="173">
        <v>145</v>
      </c>
      <c r="G66" s="128">
        <f t="shared" si="7"/>
        <v>0</v>
      </c>
      <c r="H66" s="173">
        <v>145</v>
      </c>
      <c r="I66" s="128">
        <f t="shared" ref="I66:I101" si="8">+(H66-F66)/F66</f>
        <v>0</v>
      </c>
      <c r="J66" s="177">
        <v>331509</v>
      </c>
      <c r="K66" s="178" t="s">
        <v>152</v>
      </c>
      <c r="L66" s="174" t="s">
        <v>127</v>
      </c>
      <c r="M66" s="225"/>
      <c r="N66" s="153"/>
      <c r="O66" s="153"/>
    </row>
    <row r="67" spans="1:15" s="190" customFormat="1" ht="76.5" x14ac:dyDescent="0.2">
      <c r="A67" s="155" t="s">
        <v>112</v>
      </c>
      <c r="B67" s="175" t="s">
        <v>183</v>
      </c>
      <c r="C67" s="176">
        <v>215</v>
      </c>
      <c r="D67" s="175" t="s">
        <v>122</v>
      </c>
      <c r="E67" s="173">
        <v>197</v>
      </c>
      <c r="F67" s="173">
        <v>197</v>
      </c>
      <c r="G67" s="128">
        <f t="shared" si="7"/>
        <v>0</v>
      </c>
      <c r="H67" s="173">
        <v>197</v>
      </c>
      <c r="I67" s="128">
        <f t="shared" si="8"/>
        <v>0</v>
      </c>
      <c r="J67" s="177">
        <v>331509</v>
      </c>
      <c r="K67" s="178" t="s">
        <v>152</v>
      </c>
      <c r="L67" s="174" t="s">
        <v>127</v>
      </c>
      <c r="M67" s="225"/>
      <c r="N67" s="153"/>
      <c r="O67" s="153"/>
    </row>
    <row r="68" spans="1:15" s="190" customFormat="1" ht="38.25" x14ac:dyDescent="0.2">
      <c r="A68" s="396" t="s">
        <v>113</v>
      </c>
      <c r="B68" s="397" t="s">
        <v>210</v>
      </c>
      <c r="C68" s="402">
        <v>101</v>
      </c>
      <c r="D68" s="397" t="s">
        <v>122</v>
      </c>
      <c r="E68" s="393">
        <v>21</v>
      </c>
      <c r="F68" s="393">
        <v>0</v>
      </c>
      <c r="G68" s="383">
        <f t="shared" si="7"/>
        <v>-1</v>
      </c>
      <c r="H68" s="393">
        <v>0</v>
      </c>
      <c r="I68" s="383" t="e">
        <f t="shared" si="8"/>
        <v>#DIV/0!</v>
      </c>
      <c r="J68" s="401">
        <v>331516</v>
      </c>
      <c r="K68" s="400" t="s">
        <v>149</v>
      </c>
      <c r="L68" s="406" t="s">
        <v>169</v>
      </c>
      <c r="M68" s="225"/>
      <c r="N68" s="153"/>
      <c r="O68" s="153"/>
    </row>
    <row r="69" spans="1:15" s="190" customFormat="1" ht="38.25" x14ac:dyDescent="0.2">
      <c r="A69" s="396" t="s">
        <v>225</v>
      </c>
      <c r="B69" s="397" t="s">
        <v>210</v>
      </c>
      <c r="C69" s="402">
        <v>105</v>
      </c>
      <c r="D69" s="397" t="s">
        <v>97</v>
      </c>
      <c r="E69" s="393">
        <v>14</v>
      </c>
      <c r="F69" s="393">
        <v>0</v>
      </c>
      <c r="G69" s="383">
        <f t="shared" si="7"/>
        <v>-1</v>
      </c>
      <c r="H69" s="393">
        <v>0</v>
      </c>
      <c r="I69" s="383" t="e">
        <f t="shared" si="8"/>
        <v>#DIV/0!</v>
      </c>
      <c r="J69" s="401">
        <v>331513</v>
      </c>
      <c r="K69" s="400" t="s">
        <v>148</v>
      </c>
      <c r="L69" s="406" t="s">
        <v>170</v>
      </c>
      <c r="M69" s="225"/>
      <c r="N69" s="153"/>
      <c r="O69" s="153"/>
    </row>
    <row r="70" spans="1:15" s="232" customFormat="1" ht="46.5" customHeight="1" x14ac:dyDescent="0.2">
      <c r="A70" s="396" t="s">
        <v>420</v>
      </c>
      <c r="B70" s="397" t="s">
        <v>210</v>
      </c>
      <c r="C70" s="402" t="s">
        <v>416</v>
      </c>
      <c r="D70" s="397"/>
      <c r="E70" s="393"/>
      <c r="F70" s="389">
        <v>20</v>
      </c>
      <c r="G70" s="383" t="e">
        <f t="shared" si="7"/>
        <v>#DIV/0!</v>
      </c>
      <c r="H70" s="389">
        <v>20</v>
      </c>
      <c r="I70" s="383">
        <f t="shared" si="8"/>
        <v>0</v>
      </c>
      <c r="J70" s="401"/>
      <c r="K70" s="400" t="s">
        <v>421</v>
      </c>
      <c r="L70" s="625" t="s">
        <v>422</v>
      </c>
      <c r="N70" s="304"/>
    </row>
    <row r="71" spans="1:15" s="190" customFormat="1" ht="38.25" x14ac:dyDescent="0.2">
      <c r="A71" s="155" t="s">
        <v>185</v>
      </c>
      <c r="B71" s="175" t="s">
        <v>186</v>
      </c>
      <c r="C71" s="176">
        <v>101</v>
      </c>
      <c r="D71" s="175" t="s">
        <v>7</v>
      </c>
      <c r="E71" s="173">
        <v>30</v>
      </c>
      <c r="F71" s="173">
        <v>30</v>
      </c>
      <c r="G71" s="128">
        <f t="shared" si="7"/>
        <v>0</v>
      </c>
      <c r="H71" s="173">
        <v>30</v>
      </c>
      <c r="I71" s="128">
        <f t="shared" si="8"/>
        <v>0</v>
      </c>
      <c r="J71" s="177">
        <v>331507</v>
      </c>
      <c r="K71" s="178" t="s">
        <v>156</v>
      </c>
      <c r="L71" s="174" t="s">
        <v>126</v>
      </c>
      <c r="M71" s="225"/>
      <c r="N71" s="153"/>
      <c r="O71" s="153"/>
    </row>
    <row r="72" spans="1:15" s="190" customFormat="1" ht="63.75" x14ac:dyDescent="0.2">
      <c r="A72" s="155" t="s">
        <v>187</v>
      </c>
      <c r="B72" s="175" t="s">
        <v>186</v>
      </c>
      <c r="C72" s="176">
        <v>160</v>
      </c>
      <c r="D72" s="175" t="s">
        <v>122</v>
      </c>
      <c r="E72" s="173">
        <v>35</v>
      </c>
      <c r="F72" s="173">
        <v>35</v>
      </c>
      <c r="G72" s="128">
        <f t="shared" si="7"/>
        <v>0</v>
      </c>
      <c r="H72" s="173">
        <v>35</v>
      </c>
      <c r="I72" s="128">
        <f t="shared" si="8"/>
        <v>0</v>
      </c>
      <c r="J72" s="177">
        <v>331503</v>
      </c>
      <c r="K72" s="178" t="s">
        <v>150</v>
      </c>
      <c r="L72" s="174" t="s">
        <v>248</v>
      </c>
      <c r="M72" s="225"/>
      <c r="N72" s="153"/>
      <c r="O72" s="153"/>
    </row>
    <row r="73" spans="1:15" s="190" customFormat="1" ht="63.75" x14ac:dyDescent="0.2">
      <c r="A73" s="155" t="s">
        <v>188</v>
      </c>
      <c r="B73" s="175" t="s">
        <v>186</v>
      </c>
      <c r="C73" s="176">
        <v>170</v>
      </c>
      <c r="D73" s="175" t="s">
        <v>122</v>
      </c>
      <c r="E73" s="173">
        <v>35</v>
      </c>
      <c r="F73" s="173">
        <v>35</v>
      </c>
      <c r="G73" s="128">
        <f t="shared" si="7"/>
        <v>0</v>
      </c>
      <c r="H73" s="173">
        <v>35</v>
      </c>
      <c r="I73" s="128">
        <f t="shared" si="8"/>
        <v>0</v>
      </c>
      <c r="J73" s="177">
        <v>331502</v>
      </c>
      <c r="K73" s="178" t="s">
        <v>154</v>
      </c>
      <c r="L73" s="174" t="s">
        <v>248</v>
      </c>
      <c r="M73" s="225"/>
      <c r="N73" s="153"/>
      <c r="O73" s="153"/>
    </row>
    <row r="74" spans="1:15" s="190" customFormat="1" ht="51" x14ac:dyDescent="0.2">
      <c r="A74" s="155" t="s">
        <v>190</v>
      </c>
      <c r="B74" s="175" t="s">
        <v>191</v>
      </c>
      <c r="C74" s="176">
        <v>104</v>
      </c>
      <c r="D74" s="175" t="s">
        <v>7</v>
      </c>
      <c r="E74" s="173">
        <v>35</v>
      </c>
      <c r="F74" s="173">
        <v>35</v>
      </c>
      <c r="G74" s="128">
        <f t="shared" si="7"/>
        <v>0</v>
      </c>
      <c r="H74" s="173">
        <v>35</v>
      </c>
      <c r="I74" s="128">
        <f t="shared" si="8"/>
        <v>0</v>
      </c>
      <c r="J74" s="177">
        <v>331506</v>
      </c>
      <c r="K74" s="178" t="s">
        <v>155</v>
      </c>
      <c r="L74" s="174" t="s">
        <v>247</v>
      </c>
      <c r="M74" s="225"/>
      <c r="N74" s="153"/>
      <c r="O74" s="153"/>
    </row>
    <row r="75" spans="1:15" s="190" customFormat="1" ht="51" x14ac:dyDescent="0.2">
      <c r="A75" s="155" t="s">
        <v>192</v>
      </c>
      <c r="B75" s="175" t="s">
        <v>191</v>
      </c>
      <c r="C75" s="176">
        <v>201</v>
      </c>
      <c r="D75" s="175" t="s">
        <v>7</v>
      </c>
      <c r="E75" s="173">
        <v>40</v>
      </c>
      <c r="F75" s="173">
        <v>40</v>
      </c>
      <c r="G75" s="128">
        <f t="shared" si="7"/>
        <v>0</v>
      </c>
      <c r="H75" s="173">
        <v>40</v>
      </c>
      <c r="I75" s="128">
        <f t="shared" si="8"/>
        <v>0</v>
      </c>
      <c r="J75" s="177">
        <v>331031</v>
      </c>
      <c r="K75" s="178" t="s">
        <v>358</v>
      </c>
      <c r="L75" s="174" t="s">
        <v>247</v>
      </c>
      <c r="M75" s="225"/>
      <c r="N75" s="153"/>
      <c r="O75" s="153"/>
    </row>
    <row r="76" spans="1:15" s="190" customFormat="1" ht="51" x14ac:dyDescent="0.2">
      <c r="A76" s="155" t="s">
        <v>193</v>
      </c>
      <c r="B76" s="175" t="s">
        <v>191</v>
      </c>
      <c r="C76" s="176">
        <v>211</v>
      </c>
      <c r="D76" s="175" t="s">
        <v>7</v>
      </c>
      <c r="E76" s="173">
        <v>40</v>
      </c>
      <c r="F76" s="173">
        <v>40</v>
      </c>
      <c r="G76" s="128">
        <f t="shared" si="7"/>
        <v>0</v>
      </c>
      <c r="H76" s="173">
        <v>40</v>
      </c>
      <c r="I76" s="128">
        <f t="shared" si="8"/>
        <v>0</v>
      </c>
      <c r="J76" s="177">
        <v>331031</v>
      </c>
      <c r="K76" s="178" t="s">
        <v>358</v>
      </c>
      <c r="L76" s="174" t="s">
        <v>247</v>
      </c>
      <c r="M76" s="225"/>
      <c r="N76" s="153"/>
      <c r="O76" s="153"/>
    </row>
    <row r="77" spans="1:15" s="190" customFormat="1" ht="38.25" x14ac:dyDescent="0.2">
      <c r="A77" s="155" t="s">
        <v>189</v>
      </c>
      <c r="B77" s="175" t="s">
        <v>211</v>
      </c>
      <c r="C77" s="176">
        <v>250</v>
      </c>
      <c r="D77" s="175" t="s">
        <v>7</v>
      </c>
      <c r="E77" s="173">
        <v>50</v>
      </c>
      <c r="F77" s="173">
        <v>50</v>
      </c>
      <c r="G77" s="128">
        <f t="shared" si="7"/>
        <v>0</v>
      </c>
      <c r="H77" s="173">
        <v>50</v>
      </c>
      <c r="I77" s="128">
        <f t="shared" si="8"/>
        <v>0</v>
      </c>
      <c r="J77" s="177">
        <v>331505</v>
      </c>
      <c r="K77" s="178" t="s">
        <v>359</v>
      </c>
      <c r="L77" s="174" t="s">
        <v>126</v>
      </c>
      <c r="M77" s="225"/>
      <c r="N77" s="153"/>
      <c r="O77" s="153"/>
    </row>
    <row r="78" spans="1:15" s="190" customFormat="1" ht="38.25" x14ac:dyDescent="0.2">
      <c r="A78" s="155" t="s">
        <v>162</v>
      </c>
      <c r="B78" s="175" t="s">
        <v>163</v>
      </c>
      <c r="C78" s="176">
        <v>121</v>
      </c>
      <c r="D78" s="175" t="s">
        <v>7</v>
      </c>
      <c r="E78" s="173">
        <v>35</v>
      </c>
      <c r="F78" s="173">
        <v>35</v>
      </c>
      <c r="G78" s="128">
        <f t="shared" si="7"/>
        <v>0</v>
      </c>
      <c r="H78" s="173">
        <v>35</v>
      </c>
      <c r="I78" s="128">
        <f t="shared" si="8"/>
        <v>0</v>
      </c>
      <c r="J78" s="177">
        <v>331508</v>
      </c>
      <c r="K78" s="178" t="s">
        <v>357</v>
      </c>
      <c r="L78" s="174" t="s">
        <v>126</v>
      </c>
      <c r="M78" s="225"/>
      <c r="N78" s="153"/>
      <c r="O78" s="153"/>
    </row>
    <row r="79" spans="1:15" s="190" customFormat="1" ht="38.25" x14ac:dyDescent="0.2">
      <c r="A79" s="155" t="s">
        <v>164</v>
      </c>
      <c r="B79" s="175" t="s">
        <v>163</v>
      </c>
      <c r="C79" s="176">
        <v>123</v>
      </c>
      <c r="D79" s="175" t="s">
        <v>7</v>
      </c>
      <c r="E79" s="173">
        <v>35</v>
      </c>
      <c r="F79" s="173">
        <v>35</v>
      </c>
      <c r="G79" s="128">
        <f t="shared" si="7"/>
        <v>0</v>
      </c>
      <c r="H79" s="173">
        <v>35</v>
      </c>
      <c r="I79" s="128">
        <f t="shared" si="8"/>
        <v>0</v>
      </c>
      <c r="J79" s="177">
        <v>331508</v>
      </c>
      <c r="K79" s="178" t="s">
        <v>357</v>
      </c>
      <c r="L79" s="174" t="s">
        <v>126</v>
      </c>
      <c r="M79" s="225"/>
      <c r="N79" s="153"/>
      <c r="O79" s="153"/>
    </row>
    <row r="80" spans="1:15" s="190" customFormat="1" ht="38.25" x14ac:dyDescent="0.2">
      <c r="A80" s="155" t="s">
        <v>165</v>
      </c>
      <c r="B80" s="175" t="s">
        <v>163</v>
      </c>
      <c r="C80" s="176">
        <v>141</v>
      </c>
      <c r="D80" s="175" t="s">
        <v>122</v>
      </c>
      <c r="E80" s="173">
        <v>35</v>
      </c>
      <c r="F80" s="173">
        <v>35</v>
      </c>
      <c r="G80" s="128">
        <f t="shared" si="7"/>
        <v>0</v>
      </c>
      <c r="H80" s="173">
        <v>35</v>
      </c>
      <c r="I80" s="128">
        <f t="shared" si="8"/>
        <v>0</v>
      </c>
      <c r="J80" s="177">
        <v>331508</v>
      </c>
      <c r="K80" s="178" t="s">
        <v>153</v>
      </c>
      <c r="L80" s="174" t="s">
        <v>126</v>
      </c>
      <c r="M80" s="225"/>
      <c r="N80" s="153"/>
      <c r="O80" s="153"/>
    </row>
    <row r="81" spans="1:18" s="190" customFormat="1" ht="38.25" x14ac:dyDescent="0.2">
      <c r="A81" s="155" t="s">
        <v>166</v>
      </c>
      <c r="B81" s="175" t="s">
        <v>163</v>
      </c>
      <c r="C81" s="176">
        <v>143</v>
      </c>
      <c r="D81" s="175" t="s">
        <v>122</v>
      </c>
      <c r="E81" s="173">
        <v>35</v>
      </c>
      <c r="F81" s="173">
        <v>35</v>
      </c>
      <c r="G81" s="128">
        <f t="shared" si="7"/>
        <v>0</v>
      </c>
      <c r="H81" s="173">
        <v>35</v>
      </c>
      <c r="I81" s="128">
        <f t="shared" si="8"/>
        <v>0</v>
      </c>
      <c r="J81" s="177">
        <v>331508</v>
      </c>
      <c r="K81" s="178" t="s">
        <v>153</v>
      </c>
      <c r="L81" s="174" t="s">
        <v>126</v>
      </c>
      <c r="M81" s="225"/>
      <c r="N81" s="153"/>
      <c r="O81" s="153"/>
    </row>
    <row r="82" spans="1:18" s="190" customFormat="1" ht="76.5" x14ac:dyDescent="0.2">
      <c r="A82" s="155" t="s">
        <v>85</v>
      </c>
      <c r="B82" s="175" t="s">
        <v>238</v>
      </c>
      <c r="C82" s="176">
        <v>100</v>
      </c>
      <c r="D82" s="175" t="s">
        <v>97</v>
      </c>
      <c r="E82" s="173">
        <v>35</v>
      </c>
      <c r="F82" s="173">
        <v>35</v>
      </c>
      <c r="G82" s="128">
        <f t="shared" si="7"/>
        <v>0</v>
      </c>
      <c r="H82" s="173">
        <v>35</v>
      </c>
      <c r="I82" s="128">
        <f t="shared" si="8"/>
        <v>0</v>
      </c>
      <c r="J82" s="177">
        <v>331510</v>
      </c>
      <c r="K82" s="178" t="s">
        <v>147</v>
      </c>
      <c r="L82" s="174" t="s">
        <v>249</v>
      </c>
      <c r="M82" s="224"/>
      <c r="N82" s="67"/>
      <c r="O82" s="67"/>
      <c r="P82" s="66"/>
      <c r="Q82" s="66"/>
      <c r="R82" s="66"/>
    </row>
    <row r="83" spans="1:18" s="190" customFormat="1" ht="38.25" x14ac:dyDescent="0.2">
      <c r="A83" s="155" t="s">
        <v>240</v>
      </c>
      <c r="B83" s="175" t="s">
        <v>238</v>
      </c>
      <c r="C83" s="176">
        <v>120</v>
      </c>
      <c r="D83" s="175" t="s">
        <v>276</v>
      </c>
      <c r="E83" s="173">
        <v>35</v>
      </c>
      <c r="F83" s="173">
        <v>35</v>
      </c>
      <c r="G83" s="128">
        <f t="shared" si="7"/>
        <v>0</v>
      </c>
      <c r="H83" s="173">
        <v>35</v>
      </c>
      <c r="I83" s="128">
        <f t="shared" si="8"/>
        <v>0</v>
      </c>
      <c r="J83" s="177">
        <v>331022</v>
      </c>
      <c r="K83" s="178" t="s">
        <v>241</v>
      </c>
      <c r="L83" s="174" t="s">
        <v>242</v>
      </c>
      <c r="M83" s="225"/>
      <c r="N83" s="153"/>
      <c r="O83" s="153"/>
    </row>
    <row r="84" spans="1:18" s="190" customFormat="1" ht="38.25" x14ac:dyDescent="0.2">
      <c r="A84" s="155" t="s">
        <v>261</v>
      </c>
      <c r="B84" s="175" t="s">
        <v>238</v>
      </c>
      <c r="C84" s="176">
        <v>131</v>
      </c>
      <c r="D84" s="175" t="s">
        <v>7</v>
      </c>
      <c r="E84" s="173">
        <v>70</v>
      </c>
      <c r="F84" s="173">
        <v>70</v>
      </c>
      <c r="G84" s="128">
        <f t="shared" si="7"/>
        <v>0</v>
      </c>
      <c r="H84" s="173">
        <v>70</v>
      </c>
      <c r="I84" s="128">
        <f t="shared" si="8"/>
        <v>0</v>
      </c>
      <c r="J84" s="177">
        <v>331022</v>
      </c>
      <c r="K84" s="178" t="s">
        <v>151</v>
      </c>
      <c r="L84" s="174" t="s">
        <v>360</v>
      </c>
      <c r="M84" s="225"/>
      <c r="N84" s="153"/>
      <c r="O84" s="153"/>
    </row>
    <row r="85" spans="1:18" s="190" customFormat="1" ht="38.25" x14ac:dyDescent="0.2">
      <c r="A85" s="155" t="s">
        <v>180</v>
      </c>
      <c r="B85" s="175" t="s">
        <v>238</v>
      </c>
      <c r="C85" s="176">
        <v>211</v>
      </c>
      <c r="D85" s="175" t="s">
        <v>7</v>
      </c>
      <c r="E85" s="173">
        <v>191</v>
      </c>
      <c r="F85" s="173">
        <v>191</v>
      </c>
      <c r="G85" s="128">
        <f t="shared" si="7"/>
        <v>0</v>
      </c>
      <c r="H85" s="173">
        <v>191</v>
      </c>
      <c r="I85" s="128">
        <f t="shared" si="8"/>
        <v>0</v>
      </c>
      <c r="J85" s="177">
        <v>331022</v>
      </c>
      <c r="K85" s="178" t="s">
        <v>151</v>
      </c>
      <c r="L85" s="174" t="s">
        <v>361</v>
      </c>
      <c r="M85" s="225"/>
      <c r="N85" s="153"/>
      <c r="O85" s="153"/>
    </row>
    <row r="86" spans="1:18" s="190" customFormat="1" ht="38.25" x14ac:dyDescent="0.2">
      <c r="A86" s="155" t="s">
        <v>260</v>
      </c>
      <c r="B86" s="175" t="s">
        <v>238</v>
      </c>
      <c r="C86" s="176">
        <v>237</v>
      </c>
      <c r="D86" s="175" t="s">
        <v>97</v>
      </c>
      <c r="E86" s="173">
        <v>91</v>
      </c>
      <c r="F86" s="173">
        <v>91</v>
      </c>
      <c r="G86" s="128">
        <f t="shared" si="7"/>
        <v>0</v>
      </c>
      <c r="H86" s="173">
        <v>91</v>
      </c>
      <c r="I86" s="128">
        <f t="shared" si="8"/>
        <v>0</v>
      </c>
      <c r="J86" s="177">
        <v>331022</v>
      </c>
      <c r="K86" s="178" t="s">
        <v>151</v>
      </c>
      <c r="L86" s="174" t="s">
        <v>129</v>
      </c>
      <c r="M86" s="225"/>
      <c r="N86" s="153"/>
      <c r="O86" s="153"/>
    </row>
    <row r="87" spans="1:18" s="190" customFormat="1" ht="38.25" x14ac:dyDescent="0.2">
      <c r="A87" s="155" t="s">
        <v>214</v>
      </c>
      <c r="B87" s="175" t="s">
        <v>238</v>
      </c>
      <c r="C87" s="176">
        <v>239</v>
      </c>
      <c r="D87" s="175" t="s">
        <v>97</v>
      </c>
      <c r="E87" s="173">
        <v>191</v>
      </c>
      <c r="F87" s="173">
        <v>191</v>
      </c>
      <c r="G87" s="128">
        <f t="shared" si="7"/>
        <v>0</v>
      </c>
      <c r="H87" s="173">
        <v>191</v>
      </c>
      <c r="I87" s="128">
        <f t="shared" si="8"/>
        <v>0</v>
      </c>
      <c r="J87" s="177">
        <v>331022</v>
      </c>
      <c r="K87" s="178" t="s">
        <v>151</v>
      </c>
      <c r="L87" s="174" t="s">
        <v>128</v>
      </c>
      <c r="M87" s="225"/>
      <c r="N87" s="153"/>
      <c r="O87" s="153"/>
    </row>
    <row r="88" spans="1:18" s="190" customFormat="1" ht="38.25" x14ac:dyDescent="0.2">
      <c r="A88" s="155" t="s">
        <v>237</v>
      </c>
      <c r="B88" s="175" t="s">
        <v>238</v>
      </c>
      <c r="C88" s="176">
        <v>240</v>
      </c>
      <c r="D88" s="175" t="s">
        <v>276</v>
      </c>
      <c r="E88" s="173">
        <v>25</v>
      </c>
      <c r="F88" s="173">
        <v>25</v>
      </c>
      <c r="G88" s="128">
        <f t="shared" si="7"/>
        <v>0</v>
      </c>
      <c r="H88" s="173">
        <v>25</v>
      </c>
      <c r="I88" s="128">
        <f t="shared" si="8"/>
        <v>0</v>
      </c>
      <c r="J88" s="177">
        <v>331022</v>
      </c>
      <c r="K88" s="178" t="s">
        <v>239</v>
      </c>
      <c r="L88" s="174" t="s">
        <v>252</v>
      </c>
      <c r="M88" s="225"/>
      <c r="N88" s="153"/>
      <c r="O88" s="153"/>
    </row>
    <row r="89" spans="1:18" s="190" customFormat="1" ht="51" x14ac:dyDescent="0.2">
      <c r="A89" s="155" t="s">
        <v>280</v>
      </c>
      <c r="B89" s="175" t="s">
        <v>281</v>
      </c>
      <c r="C89" s="176">
        <v>101</v>
      </c>
      <c r="D89" s="175" t="s">
        <v>309</v>
      </c>
      <c r="E89" s="173">
        <v>15</v>
      </c>
      <c r="F89" s="173">
        <v>15</v>
      </c>
      <c r="G89" s="128">
        <f t="shared" si="7"/>
        <v>0</v>
      </c>
      <c r="H89" s="173">
        <v>15</v>
      </c>
      <c r="I89" s="128">
        <f t="shared" si="8"/>
        <v>0</v>
      </c>
      <c r="J89" s="177">
        <v>331501</v>
      </c>
      <c r="K89" s="178" t="s">
        <v>282</v>
      </c>
      <c r="L89" s="174" t="s">
        <v>283</v>
      </c>
      <c r="M89" s="225"/>
      <c r="N89" s="153"/>
      <c r="O89" s="153"/>
    </row>
    <row r="90" spans="1:18" s="190" customFormat="1" ht="63.75" x14ac:dyDescent="0.2">
      <c r="A90" s="155" t="s">
        <v>274</v>
      </c>
      <c r="B90" s="175" t="s">
        <v>273</v>
      </c>
      <c r="C90" s="176">
        <v>120</v>
      </c>
      <c r="D90" s="175" t="s">
        <v>97</v>
      </c>
      <c r="E90" s="173">
        <v>110</v>
      </c>
      <c r="F90" s="173">
        <v>110</v>
      </c>
      <c r="G90" s="128">
        <f t="shared" ref="G90:G111" si="9">+(F90-E90)/E90</f>
        <v>0</v>
      </c>
      <c r="H90" s="173">
        <v>110</v>
      </c>
      <c r="I90" s="128">
        <f t="shared" si="8"/>
        <v>0</v>
      </c>
      <c r="J90" s="177">
        <v>331511</v>
      </c>
      <c r="K90" s="178" t="s">
        <v>353</v>
      </c>
      <c r="L90" s="174" t="s">
        <v>184</v>
      </c>
      <c r="M90" s="225"/>
      <c r="N90" s="153"/>
      <c r="O90" s="153"/>
    </row>
    <row r="91" spans="1:18" s="190" customFormat="1" ht="63.75" x14ac:dyDescent="0.2">
      <c r="A91" s="396" t="s">
        <v>174</v>
      </c>
      <c r="B91" s="397" t="s">
        <v>172</v>
      </c>
      <c r="C91" s="402">
        <v>125</v>
      </c>
      <c r="D91" s="397" t="s">
        <v>216</v>
      </c>
      <c r="E91" s="393">
        <v>35</v>
      </c>
      <c r="F91" s="393">
        <v>0</v>
      </c>
      <c r="G91" s="383">
        <f t="shared" si="9"/>
        <v>-1</v>
      </c>
      <c r="H91" s="393">
        <v>0</v>
      </c>
      <c r="I91" s="383" t="e">
        <f t="shared" si="8"/>
        <v>#DIV/0!</v>
      </c>
      <c r="J91" s="401">
        <v>331037</v>
      </c>
      <c r="K91" s="400" t="s">
        <v>354</v>
      </c>
      <c r="L91" s="403" t="s">
        <v>196</v>
      </c>
      <c r="M91" s="225"/>
      <c r="N91" s="153"/>
      <c r="O91" s="193"/>
    </row>
    <row r="92" spans="1:18" s="190" customFormat="1" ht="63.75" x14ac:dyDescent="0.2">
      <c r="A92" s="396" t="s">
        <v>175</v>
      </c>
      <c r="B92" s="397" t="s">
        <v>172</v>
      </c>
      <c r="C92" s="402">
        <v>256</v>
      </c>
      <c r="D92" s="397" t="s">
        <v>216</v>
      </c>
      <c r="E92" s="393">
        <v>35</v>
      </c>
      <c r="F92" s="393">
        <v>0</v>
      </c>
      <c r="G92" s="383">
        <f t="shared" si="9"/>
        <v>-1</v>
      </c>
      <c r="H92" s="393">
        <v>0</v>
      </c>
      <c r="I92" s="383" t="e">
        <f t="shared" si="8"/>
        <v>#DIV/0!</v>
      </c>
      <c r="J92" s="401">
        <v>331037</v>
      </c>
      <c r="K92" s="400" t="s">
        <v>354</v>
      </c>
      <c r="L92" s="403" t="s">
        <v>196</v>
      </c>
      <c r="M92" s="225"/>
      <c r="N92" s="153"/>
      <c r="O92" s="153"/>
    </row>
    <row r="93" spans="1:18" s="190" customFormat="1" ht="38.25" x14ac:dyDescent="0.2">
      <c r="A93" s="396" t="s">
        <v>173</v>
      </c>
      <c r="B93" s="397" t="s">
        <v>172</v>
      </c>
      <c r="C93" s="402">
        <v>260</v>
      </c>
      <c r="D93" s="397" t="s">
        <v>7</v>
      </c>
      <c r="E93" s="393">
        <v>35</v>
      </c>
      <c r="F93" s="393">
        <v>0</v>
      </c>
      <c r="G93" s="383">
        <f t="shared" si="9"/>
        <v>-1</v>
      </c>
      <c r="H93" s="393">
        <v>0</v>
      </c>
      <c r="I93" s="383" t="e">
        <f t="shared" si="8"/>
        <v>#DIV/0!</v>
      </c>
      <c r="J93" s="401">
        <v>331037</v>
      </c>
      <c r="K93" s="400" t="s">
        <v>354</v>
      </c>
      <c r="L93" s="403" t="s">
        <v>168</v>
      </c>
      <c r="M93" s="225"/>
      <c r="N93" s="153"/>
      <c r="O93" s="153"/>
    </row>
    <row r="94" spans="1:18" s="190" customFormat="1" ht="38.25" x14ac:dyDescent="0.2">
      <c r="A94" s="396" t="s">
        <v>176</v>
      </c>
      <c r="B94" s="397" t="s">
        <v>172</v>
      </c>
      <c r="C94" s="402">
        <v>264</v>
      </c>
      <c r="D94" s="397" t="s">
        <v>7</v>
      </c>
      <c r="E94" s="393">
        <v>35</v>
      </c>
      <c r="F94" s="393">
        <v>0</v>
      </c>
      <c r="G94" s="383">
        <f t="shared" si="9"/>
        <v>-1</v>
      </c>
      <c r="H94" s="393">
        <v>0</v>
      </c>
      <c r="I94" s="383" t="e">
        <f t="shared" si="8"/>
        <v>#DIV/0!</v>
      </c>
      <c r="J94" s="401">
        <v>331037</v>
      </c>
      <c r="K94" s="400" t="s">
        <v>354</v>
      </c>
      <c r="L94" s="403" t="s">
        <v>168</v>
      </c>
      <c r="M94" s="225"/>
      <c r="N94" s="153"/>
      <c r="O94" s="153"/>
    </row>
    <row r="95" spans="1:18" s="190" customFormat="1" ht="63.75" x14ac:dyDescent="0.2">
      <c r="A95" s="396" t="s">
        <v>213</v>
      </c>
      <c r="B95" s="397" t="s">
        <v>172</v>
      </c>
      <c r="C95" s="402">
        <v>280</v>
      </c>
      <c r="D95" s="397" t="s">
        <v>216</v>
      </c>
      <c r="E95" s="393">
        <v>35</v>
      </c>
      <c r="F95" s="393">
        <v>0</v>
      </c>
      <c r="G95" s="383">
        <f t="shared" si="9"/>
        <v>-1</v>
      </c>
      <c r="H95" s="393">
        <v>0</v>
      </c>
      <c r="I95" s="383" t="e">
        <f t="shared" si="8"/>
        <v>#DIV/0!</v>
      </c>
      <c r="J95" s="401">
        <v>331037</v>
      </c>
      <c r="K95" s="400" t="s">
        <v>354</v>
      </c>
      <c r="L95" s="403" t="s">
        <v>196</v>
      </c>
      <c r="M95" s="225"/>
      <c r="N95" s="153"/>
      <c r="O95" s="153"/>
    </row>
    <row r="96" spans="1:18" s="190" customFormat="1" ht="25.5" x14ac:dyDescent="0.2">
      <c r="A96" s="386" t="s">
        <v>375</v>
      </c>
      <c r="B96" s="404" t="s">
        <v>172</v>
      </c>
      <c r="C96" s="405">
        <v>164</v>
      </c>
      <c r="D96" s="388" t="s">
        <v>388</v>
      </c>
      <c r="E96" s="389">
        <v>35</v>
      </c>
      <c r="F96" s="393">
        <v>0</v>
      </c>
      <c r="G96" s="383">
        <f>+(F96-E96)/E96</f>
        <v>-1</v>
      </c>
      <c r="H96" s="393">
        <v>0</v>
      </c>
      <c r="I96" s="395">
        <v>0</v>
      </c>
      <c r="J96" s="390">
        <v>331037</v>
      </c>
      <c r="K96" s="391" t="s">
        <v>376</v>
      </c>
      <c r="L96" s="403" t="s">
        <v>394</v>
      </c>
      <c r="M96" s="225"/>
      <c r="N96" s="153"/>
      <c r="O96" s="153"/>
    </row>
    <row r="97" spans="1:15" s="190" customFormat="1" ht="25.5" x14ac:dyDescent="0.2">
      <c r="A97" s="386" t="s">
        <v>377</v>
      </c>
      <c r="B97" s="404" t="s">
        <v>172</v>
      </c>
      <c r="C97" s="405">
        <v>218</v>
      </c>
      <c r="D97" s="388" t="s">
        <v>388</v>
      </c>
      <c r="E97" s="389">
        <v>35</v>
      </c>
      <c r="F97" s="393">
        <v>0</v>
      </c>
      <c r="G97" s="383">
        <f>+(F97-E97)/E97</f>
        <v>-1</v>
      </c>
      <c r="H97" s="393">
        <v>0</v>
      </c>
      <c r="I97" s="395">
        <v>0</v>
      </c>
      <c r="J97" s="390">
        <v>331037</v>
      </c>
      <c r="K97" s="391" t="s">
        <v>376</v>
      </c>
      <c r="L97" s="403" t="s">
        <v>394</v>
      </c>
      <c r="M97" s="225"/>
      <c r="N97" s="153"/>
      <c r="O97" s="153"/>
    </row>
    <row r="98" spans="1:15" s="190" customFormat="1" ht="25.5" x14ac:dyDescent="0.2">
      <c r="A98" s="386" t="s">
        <v>378</v>
      </c>
      <c r="B98" s="404" t="s">
        <v>172</v>
      </c>
      <c r="C98" s="405">
        <v>222</v>
      </c>
      <c r="D98" s="388" t="s">
        <v>388</v>
      </c>
      <c r="E98" s="389">
        <v>35</v>
      </c>
      <c r="F98" s="393">
        <v>0</v>
      </c>
      <c r="G98" s="383">
        <f>+(F98-E98)/E98</f>
        <v>-1</v>
      </c>
      <c r="H98" s="393">
        <v>0</v>
      </c>
      <c r="I98" s="395">
        <v>0</v>
      </c>
      <c r="J98" s="390">
        <v>331037</v>
      </c>
      <c r="K98" s="391" t="s">
        <v>376</v>
      </c>
      <c r="L98" s="403" t="s">
        <v>394</v>
      </c>
      <c r="M98" s="225"/>
      <c r="N98" s="153"/>
      <c r="O98" s="153"/>
    </row>
    <row r="99" spans="1:15" s="190" customFormat="1" ht="25.5" x14ac:dyDescent="0.2">
      <c r="A99" s="386" t="s">
        <v>379</v>
      </c>
      <c r="B99" s="404" t="s">
        <v>172</v>
      </c>
      <c r="C99" s="405">
        <v>275</v>
      </c>
      <c r="D99" s="388" t="s">
        <v>388</v>
      </c>
      <c r="E99" s="389">
        <v>35</v>
      </c>
      <c r="F99" s="393">
        <v>0</v>
      </c>
      <c r="G99" s="383">
        <f>+(F99-E99)/E99</f>
        <v>-1</v>
      </c>
      <c r="H99" s="393">
        <v>0</v>
      </c>
      <c r="I99" s="395">
        <v>0</v>
      </c>
      <c r="J99" s="390">
        <v>331037</v>
      </c>
      <c r="K99" s="391" t="s">
        <v>376</v>
      </c>
      <c r="L99" s="403" t="s">
        <v>394</v>
      </c>
      <c r="M99" s="225"/>
      <c r="N99" s="153"/>
      <c r="O99" s="153"/>
    </row>
    <row r="100" spans="1:15" s="313" customFormat="1" ht="55.5" customHeight="1" x14ac:dyDescent="0.2">
      <c r="A100" s="396" t="s">
        <v>414</v>
      </c>
      <c r="B100" s="397" t="s">
        <v>172</v>
      </c>
      <c r="C100" s="397" t="s">
        <v>416</v>
      </c>
      <c r="D100" s="397"/>
      <c r="E100" s="389">
        <v>0</v>
      </c>
      <c r="F100" s="389">
        <v>35</v>
      </c>
      <c r="G100" s="383">
        <v>0</v>
      </c>
      <c r="H100" s="389">
        <v>35</v>
      </c>
      <c r="I100" s="383">
        <f>+(H100-F100)/F100</f>
        <v>0</v>
      </c>
      <c r="J100" s="401">
        <v>331037</v>
      </c>
      <c r="K100" s="400" t="s">
        <v>415</v>
      </c>
      <c r="L100" s="626" t="s">
        <v>417</v>
      </c>
      <c r="N100" s="636"/>
    </row>
    <row r="101" spans="1:15" s="190" customFormat="1" ht="38.25" x14ac:dyDescent="0.2">
      <c r="A101" s="396" t="s">
        <v>269</v>
      </c>
      <c r="B101" s="397" t="s">
        <v>268</v>
      </c>
      <c r="C101" s="402">
        <v>104</v>
      </c>
      <c r="D101" s="397" t="s">
        <v>7</v>
      </c>
      <c r="E101" s="393">
        <v>35</v>
      </c>
      <c r="F101" s="393">
        <v>0</v>
      </c>
      <c r="G101" s="383">
        <f t="shared" si="9"/>
        <v>-1</v>
      </c>
      <c r="H101" s="393">
        <v>0</v>
      </c>
      <c r="I101" s="383" t="e">
        <f t="shared" si="8"/>
        <v>#DIV/0!</v>
      </c>
      <c r="J101" s="401">
        <v>331037</v>
      </c>
      <c r="K101" s="400" t="s">
        <v>354</v>
      </c>
      <c r="L101" s="403" t="s">
        <v>168</v>
      </c>
      <c r="M101" s="225"/>
      <c r="N101" s="153"/>
      <c r="O101" s="153"/>
    </row>
    <row r="102" spans="1:15" s="190" customFormat="1" ht="38.25" x14ac:dyDescent="0.2">
      <c r="A102" s="396" t="s">
        <v>270</v>
      </c>
      <c r="B102" s="397" t="s">
        <v>268</v>
      </c>
      <c r="C102" s="402">
        <v>105</v>
      </c>
      <c r="D102" s="397" t="s">
        <v>7</v>
      </c>
      <c r="E102" s="393">
        <v>35</v>
      </c>
      <c r="F102" s="393">
        <v>0</v>
      </c>
      <c r="G102" s="383">
        <f t="shared" si="9"/>
        <v>-1</v>
      </c>
      <c r="H102" s="393">
        <v>0</v>
      </c>
      <c r="I102" s="383" t="e">
        <f t="shared" ref="I102:I128" si="10">+(H102-F102)/F102</f>
        <v>#DIV/0!</v>
      </c>
      <c r="J102" s="401">
        <v>331037</v>
      </c>
      <c r="K102" s="400" t="s">
        <v>354</v>
      </c>
      <c r="L102" s="403" t="s">
        <v>168</v>
      </c>
      <c r="M102" s="225"/>
      <c r="N102" s="153"/>
      <c r="O102" s="153"/>
    </row>
    <row r="103" spans="1:15" s="190" customFormat="1" ht="38.25" x14ac:dyDescent="0.2">
      <c r="A103" s="396" t="s">
        <v>271</v>
      </c>
      <c r="B103" s="397" t="s">
        <v>268</v>
      </c>
      <c r="C103" s="402">
        <v>204</v>
      </c>
      <c r="D103" s="397" t="s">
        <v>7</v>
      </c>
      <c r="E103" s="393">
        <v>35</v>
      </c>
      <c r="F103" s="393">
        <v>0</v>
      </c>
      <c r="G103" s="383">
        <f t="shared" si="9"/>
        <v>-1</v>
      </c>
      <c r="H103" s="393">
        <v>0</v>
      </c>
      <c r="I103" s="383" t="e">
        <f t="shared" si="10"/>
        <v>#DIV/0!</v>
      </c>
      <c r="J103" s="401">
        <v>331037</v>
      </c>
      <c r="K103" s="400" t="s">
        <v>354</v>
      </c>
      <c r="L103" s="403" t="s">
        <v>168</v>
      </c>
      <c r="M103" s="225"/>
      <c r="N103" s="153"/>
      <c r="O103" s="153"/>
    </row>
    <row r="104" spans="1:15" s="190" customFormat="1" ht="38.25" x14ac:dyDescent="0.2">
      <c r="A104" s="396" t="s">
        <v>272</v>
      </c>
      <c r="B104" s="397" t="s">
        <v>268</v>
      </c>
      <c r="C104" s="402">
        <v>205</v>
      </c>
      <c r="D104" s="397" t="s">
        <v>7</v>
      </c>
      <c r="E104" s="393">
        <v>35</v>
      </c>
      <c r="F104" s="393">
        <v>0</v>
      </c>
      <c r="G104" s="383">
        <f t="shared" si="9"/>
        <v>-1</v>
      </c>
      <c r="H104" s="393">
        <v>0</v>
      </c>
      <c r="I104" s="383" t="e">
        <f t="shared" si="10"/>
        <v>#DIV/0!</v>
      </c>
      <c r="J104" s="401">
        <v>331037</v>
      </c>
      <c r="K104" s="400" t="s">
        <v>354</v>
      </c>
      <c r="L104" s="403" t="s">
        <v>168</v>
      </c>
      <c r="M104" s="225"/>
      <c r="N104" s="153"/>
      <c r="O104" s="153"/>
    </row>
    <row r="105" spans="1:15" s="313" customFormat="1" ht="84" customHeight="1" x14ac:dyDescent="0.2">
      <c r="A105" s="396" t="s">
        <v>419</v>
      </c>
      <c r="B105" s="397" t="s">
        <v>268</v>
      </c>
      <c r="C105" s="397" t="s">
        <v>416</v>
      </c>
      <c r="D105" s="397"/>
      <c r="E105" s="389">
        <v>0</v>
      </c>
      <c r="F105" s="389">
        <v>35</v>
      </c>
      <c r="G105" s="383">
        <v>0</v>
      </c>
      <c r="H105" s="389">
        <v>35</v>
      </c>
      <c r="I105" s="383">
        <f>+(H105-F105)/F105</f>
        <v>0</v>
      </c>
      <c r="J105" s="401">
        <v>331037</v>
      </c>
      <c r="K105" s="400" t="s">
        <v>415</v>
      </c>
      <c r="L105" s="626" t="s">
        <v>418</v>
      </c>
      <c r="N105" s="636"/>
    </row>
    <row r="106" spans="1:15" s="190" customFormat="1" ht="51" x14ac:dyDescent="0.2">
      <c r="A106" s="155" t="s">
        <v>233</v>
      </c>
      <c r="B106" s="175" t="s">
        <v>234</v>
      </c>
      <c r="C106" s="176" t="s">
        <v>243</v>
      </c>
      <c r="D106" s="175" t="s">
        <v>276</v>
      </c>
      <c r="E106" s="173">
        <v>15</v>
      </c>
      <c r="F106" s="173">
        <v>15</v>
      </c>
      <c r="G106" s="128">
        <f t="shared" si="9"/>
        <v>0</v>
      </c>
      <c r="H106" s="173">
        <v>15</v>
      </c>
      <c r="I106" s="128">
        <f t="shared" si="10"/>
        <v>0</v>
      </c>
      <c r="J106" s="177">
        <v>331007</v>
      </c>
      <c r="K106" s="178" t="s">
        <v>236</v>
      </c>
      <c r="L106" s="627" t="s">
        <v>235</v>
      </c>
      <c r="M106" s="225"/>
      <c r="N106" s="153"/>
      <c r="O106" s="153"/>
    </row>
    <row r="107" spans="1:15" s="190" customFormat="1" ht="38.25" x14ac:dyDescent="0.2">
      <c r="A107" s="256" t="s">
        <v>316</v>
      </c>
      <c r="B107" s="257" t="s">
        <v>234</v>
      </c>
      <c r="C107" s="261">
        <v>105</v>
      </c>
      <c r="D107" s="253" t="s">
        <v>388</v>
      </c>
      <c r="E107" s="258">
        <v>5</v>
      </c>
      <c r="F107" s="258">
        <v>5</v>
      </c>
      <c r="G107" s="128">
        <f t="shared" si="9"/>
        <v>0</v>
      </c>
      <c r="H107" s="258">
        <v>5</v>
      </c>
      <c r="I107" s="254">
        <v>0</v>
      </c>
      <c r="J107" s="177">
        <v>331007</v>
      </c>
      <c r="K107" s="229" t="s">
        <v>317</v>
      </c>
      <c r="L107" s="627" t="s">
        <v>384</v>
      </c>
      <c r="M107" s="225"/>
      <c r="N107" s="153"/>
      <c r="O107" s="153"/>
    </row>
    <row r="108" spans="1:15" s="232" customFormat="1" ht="38.25" x14ac:dyDescent="0.2">
      <c r="A108" s="386" t="s">
        <v>423</v>
      </c>
      <c r="B108" s="404" t="s">
        <v>424</v>
      </c>
      <c r="C108" s="405">
        <v>154</v>
      </c>
      <c r="D108" s="388"/>
      <c r="E108" s="389">
        <v>0</v>
      </c>
      <c r="F108" s="389">
        <v>20</v>
      </c>
      <c r="G108" s="395">
        <v>1</v>
      </c>
      <c r="H108" s="389">
        <v>20</v>
      </c>
      <c r="I108" s="383">
        <f t="shared" ref="I108" si="11">+(H108-F108)/F108</f>
        <v>0</v>
      </c>
      <c r="J108" s="401"/>
      <c r="K108" s="391" t="s">
        <v>425</v>
      </c>
      <c r="L108" s="625" t="s">
        <v>426</v>
      </c>
    </row>
    <row r="109" spans="1:15" s="190" customFormat="1" ht="51" x14ac:dyDescent="0.2">
      <c r="A109" s="256" t="s">
        <v>369</v>
      </c>
      <c r="B109" s="257" t="s">
        <v>370</v>
      </c>
      <c r="C109" s="261">
        <v>195</v>
      </c>
      <c r="D109" s="253" t="s">
        <v>388</v>
      </c>
      <c r="E109" s="258">
        <v>75</v>
      </c>
      <c r="F109" s="258">
        <v>75</v>
      </c>
      <c r="G109" s="128">
        <f t="shared" si="9"/>
        <v>0</v>
      </c>
      <c r="H109" s="258">
        <v>75</v>
      </c>
      <c r="I109" s="254">
        <v>0</v>
      </c>
      <c r="J109" s="177">
        <v>331047</v>
      </c>
      <c r="K109" s="309" t="s">
        <v>412</v>
      </c>
      <c r="L109" s="174" t="s">
        <v>396</v>
      </c>
      <c r="M109" s="225"/>
      <c r="N109" s="153"/>
      <c r="O109" s="153"/>
    </row>
    <row r="110" spans="1:15" s="190" customFormat="1" ht="38.25" x14ac:dyDescent="0.2">
      <c r="A110" s="256" t="s">
        <v>371</v>
      </c>
      <c r="B110" s="257" t="s">
        <v>370</v>
      </c>
      <c r="C110" s="261">
        <v>112</v>
      </c>
      <c r="D110" s="253" t="s">
        <v>388</v>
      </c>
      <c r="E110" s="258">
        <v>10</v>
      </c>
      <c r="F110" s="258">
        <v>10</v>
      </c>
      <c r="G110" s="128">
        <f t="shared" si="9"/>
        <v>0</v>
      </c>
      <c r="H110" s="258">
        <v>10</v>
      </c>
      <c r="I110" s="254">
        <v>0</v>
      </c>
      <c r="J110" s="177">
        <v>331046</v>
      </c>
      <c r="K110" s="309" t="s">
        <v>372</v>
      </c>
      <c r="L110" s="627" t="s">
        <v>395</v>
      </c>
      <c r="M110" s="225"/>
      <c r="N110" s="153"/>
      <c r="O110" s="153"/>
    </row>
    <row r="111" spans="1:15" s="190" customFormat="1" ht="51" x14ac:dyDescent="0.2">
      <c r="A111" s="256" t="s">
        <v>334</v>
      </c>
      <c r="B111" s="257" t="s">
        <v>284</v>
      </c>
      <c r="C111" s="261">
        <v>100</v>
      </c>
      <c r="D111" s="253" t="s">
        <v>388</v>
      </c>
      <c r="E111" s="258">
        <v>150</v>
      </c>
      <c r="F111" s="258">
        <v>150</v>
      </c>
      <c r="G111" s="128">
        <f t="shared" si="9"/>
        <v>0</v>
      </c>
      <c r="H111" s="258">
        <v>150</v>
      </c>
      <c r="I111" s="254">
        <v>0</v>
      </c>
      <c r="J111" s="177">
        <v>331005</v>
      </c>
      <c r="K111" s="229" t="s">
        <v>355</v>
      </c>
      <c r="L111" s="627" t="s">
        <v>315</v>
      </c>
      <c r="M111" s="225"/>
      <c r="N111" s="153"/>
      <c r="O111" s="153"/>
    </row>
    <row r="112" spans="1:15" s="190" customFormat="1" ht="51" x14ac:dyDescent="0.2">
      <c r="A112" s="155" t="s">
        <v>319</v>
      </c>
      <c r="B112" s="175" t="s">
        <v>284</v>
      </c>
      <c r="C112" s="176">
        <v>110</v>
      </c>
      <c r="D112" s="175" t="s">
        <v>309</v>
      </c>
      <c r="E112" s="173">
        <v>100</v>
      </c>
      <c r="F112" s="173">
        <v>100</v>
      </c>
      <c r="G112" s="128">
        <f t="shared" ref="G112:G128" si="12">+(F112-E112)/E112</f>
        <v>0</v>
      </c>
      <c r="H112" s="173">
        <v>100</v>
      </c>
      <c r="I112" s="128">
        <f t="shared" si="10"/>
        <v>0</v>
      </c>
      <c r="J112" s="177">
        <v>331005</v>
      </c>
      <c r="K112" s="178" t="s">
        <v>355</v>
      </c>
      <c r="L112" s="174" t="s">
        <v>362</v>
      </c>
      <c r="M112" s="225"/>
      <c r="N112" s="153"/>
      <c r="O112" s="153"/>
    </row>
    <row r="113" spans="1:15" s="190" customFormat="1" ht="51" x14ac:dyDescent="0.2">
      <c r="A113" s="155" t="s">
        <v>320</v>
      </c>
      <c r="B113" s="175" t="s">
        <v>284</v>
      </c>
      <c r="C113" s="176">
        <v>111</v>
      </c>
      <c r="D113" s="175" t="s">
        <v>309</v>
      </c>
      <c r="E113" s="173">
        <v>200</v>
      </c>
      <c r="F113" s="173">
        <v>200</v>
      </c>
      <c r="G113" s="128">
        <f t="shared" si="12"/>
        <v>0</v>
      </c>
      <c r="H113" s="173">
        <v>200</v>
      </c>
      <c r="I113" s="128">
        <f t="shared" si="10"/>
        <v>0</v>
      </c>
      <c r="J113" s="177">
        <v>331005</v>
      </c>
      <c r="K113" s="178" t="s">
        <v>355</v>
      </c>
      <c r="L113" s="174" t="s">
        <v>362</v>
      </c>
      <c r="M113" s="225"/>
      <c r="N113" s="153"/>
      <c r="O113" s="153"/>
    </row>
    <row r="114" spans="1:15" s="190" customFormat="1" ht="38.25" x14ac:dyDescent="0.2">
      <c r="A114" s="155" t="s">
        <v>321</v>
      </c>
      <c r="B114" s="175" t="s">
        <v>284</v>
      </c>
      <c r="C114" s="176">
        <v>117</v>
      </c>
      <c r="D114" s="175" t="s">
        <v>309</v>
      </c>
      <c r="E114" s="173">
        <v>50</v>
      </c>
      <c r="F114" s="173">
        <v>50</v>
      </c>
      <c r="G114" s="128">
        <f t="shared" si="12"/>
        <v>0</v>
      </c>
      <c r="H114" s="173">
        <v>50</v>
      </c>
      <c r="I114" s="128">
        <f t="shared" si="10"/>
        <v>0</v>
      </c>
      <c r="J114" s="177">
        <v>331005</v>
      </c>
      <c r="K114" s="178" t="s">
        <v>285</v>
      </c>
      <c r="L114" s="174" t="s">
        <v>362</v>
      </c>
      <c r="M114" s="225"/>
      <c r="N114" s="153"/>
      <c r="O114" s="153"/>
    </row>
    <row r="115" spans="1:15" s="190" customFormat="1" ht="51" x14ac:dyDescent="0.2">
      <c r="A115" s="155" t="s">
        <v>322</v>
      </c>
      <c r="B115" s="175" t="s">
        <v>284</v>
      </c>
      <c r="C115" s="176">
        <v>145</v>
      </c>
      <c r="D115" s="175" t="s">
        <v>309</v>
      </c>
      <c r="E115" s="173">
        <v>100</v>
      </c>
      <c r="F115" s="173">
        <v>100</v>
      </c>
      <c r="G115" s="128">
        <f t="shared" si="12"/>
        <v>0</v>
      </c>
      <c r="H115" s="173">
        <v>100</v>
      </c>
      <c r="I115" s="128">
        <f t="shared" si="10"/>
        <v>0</v>
      </c>
      <c r="J115" s="177">
        <v>331005</v>
      </c>
      <c r="K115" s="178" t="s">
        <v>355</v>
      </c>
      <c r="L115" s="174" t="s">
        <v>362</v>
      </c>
      <c r="M115" s="225"/>
      <c r="N115" s="153"/>
      <c r="O115" s="153"/>
    </row>
    <row r="116" spans="1:15" s="190" customFormat="1" ht="51" x14ac:dyDescent="0.2">
      <c r="A116" s="155" t="s">
        <v>323</v>
      </c>
      <c r="B116" s="175" t="s">
        <v>284</v>
      </c>
      <c r="C116" s="176">
        <v>120</v>
      </c>
      <c r="D116" s="175" t="s">
        <v>309</v>
      </c>
      <c r="E116" s="173">
        <v>100</v>
      </c>
      <c r="F116" s="173">
        <v>100</v>
      </c>
      <c r="G116" s="128">
        <f t="shared" si="12"/>
        <v>0</v>
      </c>
      <c r="H116" s="173">
        <v>100</v>
      </c>
      <c r="I116" s="128">
        <f t="shared" si="10"/>
        <v>0</v>
      </c>
      <c r="J116" s="177">
        <v>331005</v>
      </c>
      <c r="K116" s="178" t="s">
        <v>355</v>
      </c>
      <c r="L116" s="174" t="s">
        <v>362</v>
      </c>
      <c r="M116" s="225"/>
      <c r="N116" s="153"/>
      <c r="O116" s="153"/>
    </row>
    <row r="117" spans="1:15" s="190" customFormat="1" ht="51" x14ac:dyDescent="0.2">
      <c r="A117" s="155" t="s">
        <v>324</v>
      </c>
      <c r="B117" s="175" t="s">
        <v>284</v>
      </c>
      <c r="C117" s="176">
        <v>121</v>
      </c>
      <c r="D117" s="175" t="s">
        <v>309</v>
      </c>
      <c r="E117" s="173">
        <v>200</v>
      </c>
      <c r="F117" s="173">
        <v>200</v>
      </c>
      <c r="G117" s="128">
        <f t="shared" si="12"/>
        <v>0</v>
      </c>
      <c r="H117" s="173">
        <v>200</v>
      </c>
      <c r="I117" s="128">
        <f t="shared" si="10"/>
        <v>0</v>
      </c>
      <c r="J117" s="177">
        <v>331005</v>
      </c>
      <c r="K117" s="178" t="s">
        <v>355</v>
      </c>
      <c r="L117" s="174" t="s">
        <v>362</v>
      </c>
      <c r="M117" s="225"/>
      <c r="N117" s="153"/>
      <c r="O117" s="153"/>
    </row>
    <row r="118" spans="1:15" s="190" customFormat="1" ht="51" x14ac:dyDescent="0.2">
      <c r="A118" s="155" t="s">
        <v>325</v>
      </c>
      <c r="B118" s="175" t="s">
        <v>284</v>
      </c>
      <c r="C118" s="176">
        <v>130</v>
      </c>
      <c r="D118" s="175" t="s">
        <v>309</v>
      </c>
      <c r="E118" s="173">
        <v>200</v>
      </c>
      <c r="F118" s="173">
        <v>200</v>
      </c>
      <c r="G118" s="128">
        <f t="shared" si="12"/>
        <v>0</v>
      </c>
      <c r="H118" s="173">
        <v>200</v>
      </c>
      <c r="I118" s="128">
        <f t="shared" si="10"/>
        <v>0</v>
      </c>
      <c r="J118" s="177">
        <v>331005</v>
      </c>
      <c r="K118" s="178" t="s">
        <v>355</v>
      </c>
      <c r="L118" s="174" t="s">
        <v>362</v>
      </c>
      <c r="M118" s="225"/>
      <c r="N118" s="153"/>
      <c r="O118" s="153"/>
    </row>
    <row r="119" spans="1:15" s="190" customFormat="1" ht="51" x14ac:dyDescent="0.2">
      <c r="A119" s="155" t="s">
        <v>326</v>
      </c>
      <c r="B119" s="175" t="s">
        <v>284</v>
      </c>
      <c r="C119" s="176">
        <v>185</v>
      </c>
      <c r="D119" s="175" t="s">
        <v>309</v>
      </c>
      <c r="E119" s="173">
        <v>100</v>
      </c>
      <c r="F119" s="173">
        <v>100</v>
      </c>
      <c r="G119" s="128">
        <f t="shared" si="12"/>
        <v>0</v>
      </c>
      <c r="H119" s="173">
        <v>100</v>
      </c>
      <c r="I119" s="128">
        <f t="shared" si="10"/>
        <v>0</v>
      </c>
      <c r="J119" s="177">
        <v>331005</v>
      </c>
      <c r="K119" s="178" t="s">
        <v>355</v>
      </c>
      <c r="L119" s="174" t="s">
        <v>362</v>
      </c>
      <c r="M119" s="225"/>
      <c r="N119" s="153"/>
      <c r="O119" s="153"/>
    </row>
    <row r="120" spans="1:15" s="190" customFormat="1" ht="38.25" x14ac:dyDescent="0.2">
      <c r="A120" s="155" t="s">
        <v>356</v>
      </c>
      <c r="B120" s="175" t="s">
        <v>284</v>
      </c>
      <c r="C120" s="176">
        <v>205</v>
      </c>
      <c r="D120" s="175" t="s">
        <v>309</v>
      </c>
      <c r="E120" s="173">
        <v>50</v>
      </c>
      <c r="F120" s="173">
        <v>50</v>
      </c>
      <c r="G120" s="128">
        <f t="shared" si="12"/>
        <v>0</v>
      </c>
      <c r="H120" s="173">
        <v>50</v>
      </c>
      <c r="I120" s="128">
        <f t="shared" si="10"/>
        <v>0</v>
      </c>
      <c r="J120" s="177">
        <v>331005</v>
      </c>
      <c r="K120" s="178" t="s">
        <v>285</v>
      </c>
      <c r="L120" s="174" t="s">
        <v>362</v>
      </c>
      <c r="M120" s="225"/>
      <c r="N120" s="153"/>
      <c r="O120" s="153"/>
    </row>
    <row r="121" spans="1:15" s="190" customFormat="1" ht="51" x14ac:dyDescent="0.2">
      <c r="A121" s="256" t="s">
        <v>335</v>
      </c>
      <c r="B121" s="257" t="s">
        <v>284</v>
      </c>
      <c r="C121" s="261">
        <v>209</v>
      </c>
      <c r="D121" s="253" t="s">
        <v>388</v>
      </c>
      <c r="E121" s="258">
        <v>100</v>
      </c>
      <c r="F121" s="258">
        <v>100</v>
      </c>
      <c r="G121" s="128">
        <f t="shared" si="12"/>
        <v>0</v>
      </c>
      <c r="H121" s="258">
        <v>100</v>
      </c>
      <c r="I121" s="254">
        <v>0</v>
      </c>
      <c r="J121" s="259">
        <v>331005</v>
      </c>
      <c r="K121" s="229" t="s">
        <v>355</v>
      </c>
      <c r="L121" s="174" t="s">
        <v>315</v>
      </c>
      <c r="M121" s="225"/>
      <c r="N121" s="153"/>
      <c r="O121" s="153"/>
    </row>
    <row r="122" spans="1:15" s="190" customFormat="1" ht="51" x14ac:dyDescent="0.2">
      <c r="A122" s="155" t="s">
        <v>327</v>
      </c>
      <c r="B122" s="175" t="s">
        <v>284</v>
      </c>
      <c r="C122" s="176">
        <v>212</v>
      </c>
      <c r="D122" s="175" t="s">
        <v>309</v>
      </c>
      <c r="E122" s="173">
        <v>300</v>
      </c>
      <c r="F122" s="173">
        <v>300</v>
      </c>
      <c r="G122" s="128">
        <f t="shared" si="12"/>
        <v>0</v>
      </c>
      <c r="H122" s="173">
        <v>300</v>
      </c>
      <c r="I122" s="128">
        <f t="shared" si="10"/>
        <v>0</v>
      </c>
      <c r="J122" s="177">
        <v>331005</v>
      </c>
      <c r="K122" s="178" t="s">
        <v>355</v>
      </c>
      <c r="L122" s="174" t="s">
        <v>362</v>
      </c>
      <c r="M122" s="225"/>
      <c r="N122" s="153"/>
      <c r="O122" s="153"/>
    </row>
    <row r="123" spans="1:15" s="190" customFormat="1" ht="51" x14ac:dyDescent="0.2">
      <c r="A123" s="155" t="s">
        <v>328</v>
      </c>
      <c r="B123" s="175" t="s">
        <v>284</v>
      </c>
      <c r="C123" s="176">
        <v>260</v>
      </c>
      <c r="D123" s="175" t="s">
        <v>309</v>
      </c>
      <c r="E123" s="173">
        <v>150</v>
      </c>
      <c r="F123" s="173">
        <v>150</v>
      </c>
      <c r="G123" s="128">
        <f t="shared" si="12"/>
        <v>0</v>
      </c>
      <c r="H123" s="173">
        <v>150</v>
      </c>
      <c r="I123" s="128">
        <f t="shared" si="10"/>
        <v>0</v>
      </c>
      <c r="J123" s="177">
        <v>331005</v>
      </c>
      <c r="K123" s="178" t="s">
        <v>355</v>
      </c>
      <c r="L123" s="174" t="s">
        <v>362</v>
      </c>
      <c r="M123" s="225"/>
      <c r="N123" s="153"/>
      <c r="O123" s="153"/>
    </row>
    <row r="124" spans="1:15" s="190" customFormat="1" ht="38.25" x14ac:dyDescent="0.2">
      <c r="A124" s="155" t="s">
        <v>329</v>
      </c>
      <c r="B124" s="175" t="s">
        <v>284</v>
      </c>
      <c r="C124" s="176">
        <v>217</v>
      </c>
      <c r="D124" s="175" t="s">
        <v>309</v>
      </c>
      <c r="E124" s="173">
        <v>50</v>
      </c>
      <c r="F124" s="173">
        <v>50</v>
      </c>
      <c r="G124" s="128">
        <f t="shared" si="12"/>
        <v>0</v>
      </c>
      <c r="H124" s="173">
        <v>50</v>
      </c>
      <c r="I124" s="128">
        <f t="shared" si="10"/>
        <v>0</v>
      </c>
      <c r="J124" s="177">
        <v>331005</v>
      </c>
      <c r="K124" s="178" t="s">
        <v>285</v>
      </c>
      <c r="L124" s="174" t="s">
        <v>362</v>
      </c>
      <c r="M124" s="225"/>
      <c r="N124" s="153"/>
      <c r="O124" s="153"/>
    </row>
    <row r="125" spans="1:15" s="190" customFormat="1" ht="51" x14ac:dyDescent="0.2">
      <c r="A125" s="155" t="s">
        <v>330</v>
      </c>
      <c r="B125" s="175" t="s">
        <v>284</v>
      </c>
      <c r="C125" s="176">
        <v>237</v>
      </c>
      <c r="D125" s="175" t="s">
        <v>309</v>
      </c>
      <c r="E125" s="173">
        <v>200</v>
      </c>
      <c r="F125" s="173">
        <v>200</v>
      </c>
      <c r="G125" s="128">
        <f t="shared" si="12"/>
        <v>0</v>
      </c>
      <c r="H125" s="173">
        <v>200</v>
      </c>
      <c r="I125" s="128">
        <f t="shared" si="10"/>
        <v>0</v>
      </c>
      <c r="J125" s="177">
        <v>331005</v>
      </c>
      <c r="K125" s="178" t="s">
        <v>355</v>
      </c>
      <c r="L125" s="174" t="s">
        <v>362</v>
      </c>
      <c r="M125" s="225"/>
      <c r="N125" s="153"/>
      <c r="O125" s="153"/>
    </row>
    <row r="126" spans="1:15" s="190" customFormat="1" ht="51" x14ac:dyDescent="0.2">
      <c r="A126" s="155" t="s">
        <v>331</v>
      </c>
      <c r="B126" s="175" t="s">
        <v>284</v>
      </c>
      <c r="C126" s="176">
        <v>245</v>
      </c>
      <c r="D126" s="175" t="s">
        <v>309</v>
      </c>
      <c r="E126" s="173">
        <v>200</v>
      </c>
      <c r="F126" s="173">
        <v>200</v>
      </c>
      <c r="G126" s="128">
        <f t="shared" si="12"/>
        <v>0</v>
      </c>
      <c r="H126" s="173">
        <v>200</v>
      </c>
      <c r="I126" s="128">
        <f t="shared" si="10"/>
        <v>0</v>
      </c>
      <c r="J126" s="177">
        <v>331005</v>
      </c>
      <c r="K126" s="178" t="s">
        <v>355</v>
      </c>
      <c r="L126" s="174" t="s">
        <v>362</v>
      </c>
      <c r="M126" s="225"/>
      <c r="N126" s="153"/>
      <c r="O126" s="153"/>
    </row>
    <row r="127" spans="1:15" s="190" customFormat="1" ht="51" x14ac:dyDescent="0.2">
      <c r="A127" s="155" t="s">
        <v>332</v>
      </c>
      <c r="B127" s="175" t="s">
        <v>284</v>
      </c>
      <c r="C127" s="176">
        <v>280</v>
      </c>
      <c r="D127" s="175" t="s">
        <v>309</v>
      </c>
      <c r="E127" s="173">
        <v>100</v>
      </c>
      <c r="F127" s="173">
        <v>100</v>
      </c>
      <c r="G127" s="128">
        <f t="shared" si="12"/>
        <v>0</v>
      </c>
      <c r="H127" s="173">
        <v>100</v>
      </c>
      <c r="I127" s="128">
        <f t="shared" si="10"/>
        <v>0</v>
      </c>
      <c r="J127" s="177">
        <v>331005</v>
      </c>
      <c r="K127" s="178" t="s">
        <v>355</v>
      </c>
      <c r="L127" s="174" t="s">
        <v>362</v>
      </c>
      <c r="M127" s="225"/>
      <c r="N127" s="153"/>
      <c r="O127" s="153"/>
    </row>
    <row r="128" spans="1:15" s="190" customFormat="1" ht="51" x14ac:dyDescent="0.2">
      <c r="A128" s="155" t="s">
        <v>333</v>
      </c>
      <c r="B128" s="175" t="s">
        <v>284</v>
      </c>
      <c r="C128" s="176">
        <v>281</v>
      </c>
      <c r="D128" s="175" t="s">
        <v>309</v>
      </c>
      <c r="E128" s="173">
        <v>100</v>
      </c>
      <c r="F128" s="173">
        <v>100</v>
      </c>
      <c r="G128" s="128">
        <f t="shared" si="12"/>
        <v>0</v>
      </c>
      <c r="H128" s="173">
        <v>100</v>
      </c>
      <c r="I128" s="128">
        <f t="shared" si="10"/>
        <v>0</v>
      </c>
      <c r="J128" s="177">
        <v>331005</v>
      </c>
      <c r="K128" s="178" t="s">
        <v>355</v>
      </c>
      <c r="L128" s="174" t="s">
        <v>362</v>
      </c>
      <c r="M128" s="225"/>
      <c r="N128" s="153"/>
      <c r="O128" s="153"/>
    </row>
    <row r="129" spans="1:16" s="232" customFormat="1" ht="51.75" thickBot="1" x14ac:dyDescent="0.25">
      <c r="A129" s="628" t="s">
        <v>432</v>
      </c>
      <c r="B129" s="629" t="s">
        <v>284</v>
      </c>
      <c r="C129" s="630">
        <v>191</v>
      </c>
      <c r="D129" s="629"/>
      <c r="E129" s="631">
        <v>0</v>
      </c>
      <c r="F129" s="631" t="s">
        <v>433</v>
      </c>
      <c r="G129" s="632">
        <v>1</v>
      </c>
      <c r="H129" s="631" t="s">
        <v>433</v>
      </c>
      <c r="I129" s="632">
        <v>0</v>
      </c>
      <c r="J129" s="633">
        <v>331005</v>
      </c>
      <c r="K129" s="634" t="s">
        <v>355</v>
      </c>
      <c r="L129" s="635" t="s">
        <v>434</v>
      </c>
    </row>
    <row r="130" spans="1:16" ht="15.75" thickBot="1" x14ac:dyDescent="0.25">
      <c r="A130" s="598"/>
      <c r="B130" s="599"/>
      <c r="C130" s="600"/>
      <c r="D130" s="601"/>
      <c r="E130" s="602"/>
      <c r="F130" s="603"/>
      <c r="G130" s="604"/>
      <c r="H130" s="605"/>
      <c r="I130" s="606"/>
      <c r="J130" s="606"/>
      <c r="K130" s="606"/>
      <c r="L130" s="607"/>
      <c r="M130" s="224"/>
      <c r="N130" s="67"/>
      <c r="O130" s="67"/>
      <c r="P130" s="66"/>
    </row>
    <row r="131" spans="1:16" x14ac:dyDescent="0.2">
      <c r="A131" s="135"/>
      <c r="B131" s="248"/>
      <c r="C131" s="249"/>
      <c r="D131" s="136"/>
      <c r="E131" s="238"/>
      <c r="F131" s="214"/>
      <c r="G131" s="138"/>
      <c r="H131" s="137"/>
      <c r="I131" s="138"/>
      <c r="J131" s="136"/>
      <c r="K131" s="135"/>
      <c r="L131" s="135"/>
      <c r="M131" s="224"/>
      <c r="N131" s="67"/>
      <c r="O131" s="67"/>
      <c r="P131" s="66"/>
    </row>
  </sheetData>
  <sortState xmlns:xlrd2="http://schemas.microsoft.com/office/spreadsheetml/2017/richdata2" ref="A73:R128">
    <sortCondition ref="B73:B128"/>
    <sortCondition ref="C73:C128"/>
  </sortState>
  <mergeCells count="16">
    <mergeCell ref="I4:L4"/>
    <mergeCell ref="J5:J6"/>
    <mergeCell ref="A1:L1"/>
    <mergeCell ref="A2:L2"/>
    <mergeCell ref="A3:L3"/>
    <mergeCell ref="A7:B7"/>
    <mergeCell ref="A5:A6"/>
    <mergeCell ref="B5:C6"/>
    <mergeCell ref="D5:D6"/>
    <mergeCell ref="L5:L6"/>
    <mergeCell ref="I5:I6"/>
    <mergeCell ref="E5:E6"/>
    <mergeCell ref="H5:H6"/>
    <mergeCell ref="K5:K6"/>
    <mergeCell ref="F5:F6"/>
    <mergeCell ref="G5:G6"/>
  </mergeCells>
  <phoneticPr fontId="0" type="noConversion"/>
  <printOptions horizontalCentered="1"/>
  <pageMargins left="0" right="0" top="0" bottom="0.68" header="0" footer="0.3"/>
  <pageSetup scale="48" fitToHeight="0" orientation="landscape" horizontalDpi="1200" verticalDpi="1200" r:id="rId1"/>
  <headerFooter alignWithMargins="0">
    <oddFooter>&amp;C&amp;"Courier New,Regular"&amp;8page &amp;P of &amp;N &amp;R&amp;"Courier New,Regular"&amp;8&amp;D &amp;T&amp;L&amp;5&amp;D &amp;T C:\mebaukol\tuition&amp;fees\fy 06\Fee Inventory MSU GF 2.xls 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9"/>
  <sheetViews>
    <sheetView zoomScale="80" zoomScaleNormal="80" workbookViewId="0">
      <pane ySplit="6" topLeftCell="A7" activePane="bottomLeft" state="frozen"/>
      <selection pane="bottomLeft" activeCell="E19" sqref="E19"/>
    </sheetView>
  </sheetViews>
  <sheetFormatPr defaultColWidth="9.140625" defaultRowHeight="15" x14ac:dyDescent="0.2"/>
  <cols>
    <col min="1" max="1" width="32.7109375" style="199" customWidth="1"/>
    <col min="2" max="2" width="8" style="199" customWidth="1"/>
    <col min="3" max="3" width="8.85546875" style="200" customWidth="1"/>
    <col min="4" max="4" width="21.28515625" style="201" customWidth="1"/>
    <col min="5" max="5" width="15.140625" style="200" customWidth="1"/>
    <col min="6" max="6" width="11.85546875" style="202" customWidth="1"/>
    <col min="7" max="7" width="11.7109375" style="203" customWidth="1"/>
    <col min="8" max="8" width="12.28515625" style="202" customWidth="1"/>
    <col min="9" max="9" width="11.140625" style="203" customWidth="1"/>
    <col min="10" max="10" width="12.28515625" style="244" bestFit="1" customWidth="1"/>
    <col min="11" max="11" width="16" style="378" customWidth="1"/>
    <col min="12" max="12" width="15" style="378" customWidth="1"/>
    <col min="13" max="13" width="68.5703125" style="199" customWidth="1"/>
    <col min="14" max="14" width="9.7109375" style="194" bestFit="1" customWidth="1"/>
    <col min="15" max="16384" width="9.140625" style="194"/>
  </cols>
  <sheetData>
    <row r="1" spans="1:15" x14ac:dyDescent="0.2">
      <c r="A1" s="441" t="s">
        <v>57</v>
      </c>
      <c r="B1" s="441"/>
      <c r="C1" s="441"/>
      <c r="D1" s="441"/>
      <c r="E1" s="441"/>
      <c r="F1" s="441"/>
      <c r="G1" s="441"/>
      <c r="H1" s="441"/>
      <c r="I1" s="441"/>
      <c r="J1" s="441"/>
      <c r="K1" s="441"/>
      <c r="L1" s="441"/>
      <c r="M1" s="441"/>
    </row>
    <row r="2" spans="1:15" x14ac:dyDescent="0.2">
      <c r="A2" s="442" t="s">
        <v>399</v>
      </c>
      <c r="B2" s="442"/>
      <c r="C2" s="442"/>
      <c r="D2" s="442"/>
      <c r="E2" s="442"/>
      <c r="F2" s="442"/>
      <c r="G2" s="442"/>
      <c r="H2" s="442"/>
      <c r="I2" s="442"/>
      <c r="J2" s="442"/>
      <c r="K2" s="442"/>
      <c r="L2" s="442"/>
      <c r="M2" s="442"/>
    </row>
    <row r="3" spans="1:15" x14ac:dyDescent="0.2">
      <c r="A3" s="443" t="s">
        <v>297</v>
      </c>
      <c r="B3" s="443"/>
      <c r="C3" s="443"/>
      <c r="D3" s="443"/>
      <c r="E3" s="443"/>
      <c r="F3" s="443"/>
      <c r="G3" s="443"/>
      <c r="H3" s="443"/>
      <c r="I3" s="443"/>
      <c r="J3" s="443"/>
      <c r="K3" s="443"/>
      <c r="L3" s="443"/>
      <c r="M3" s="443"/>
    </row>
    <row r="4" spans="1:15" ht="15.75" thickBot="1" x14ac:dyDescent="0.25">
      <c r="A4" s="196" t="s">
        <v>215</v>
      </c>
      <c r="B4" s="680" t="s">
        <v>246</v>
      </c>
      <c r="C4" s="680"/>
      <c r="D4" s="680"/>
      <c r="E4" s="680"/>
      <c r="F4" s="680"/>
      <c r="G4" s="680"/>
      <c r="H4" s="680"/>
      <c r="I4" s="680"/>
      <c r="J4" s="243"/>
      <c r="K4" s="375"/>
      <c r="L4" s="375"/>
      <c r="M4" s="197"/>
    </row>
    <row r="5" spans="1:15" ht="15" customHeight="1" x14ac:dyDescent="0.2">
      <c r="A5" s="681" t="s">
        <v>56</v>
      </c>
      <c r="B5" s="682" t="s">
        <v>16</v>
      </c>
      <c r="C5" s="682"/>
      <c r="D5" s="683" t="s">
        <v>387</v>
      </c>
      <c r="E5" s="682" t="s">
        <v>413</v>
      </c>
      <c r="F5" s="473" t="s">
        <v>407</v>
      </c>
      <c r="G5" s="475" t="s">
        <v>13</v>
      </c>
      <c r="H5" s="477" t="s">
        <v>408</v>
      </c>
      <c r="I5" s="475" t="s">
        <v>13</v>
      </c>
      <c r="J5" s="684" t="s">
        <v>2</v>
      </c>
      <c r="K5" s="685" t="s">
        <v>445</v>
      </c>
      <c r="L5" s="685" t="s">
        <v>446</v>
      </c>
      <c r="M5" s="686" t="s">
        <v>0</v>
      </c>
    </row>
    <row r="6" spans="1:15" ht="15.75" thickBot="1" x14ac:dyDescent="0.25">
      <c r="A6" s="446"/>
      <c r="B6" s="450"/>
      <c r="C6" s="450"/>
      <c r="D6" s="448"/>
      <c r="E6" s="450"/>
      <c r="F6" s="474"/>
      <c r="G6" s="476"/>
      <c r="H6" s="478"/>
      <c r="I6" s="476"/>
      <c r="J6" s="456"/>
      <c r="K6" s="479"/>
      <c r="L6" s="479"/>
      <c r="M6" s="687"/>
    </row>
    <row r="7" spans="1:15" s="198" customFormat="1" ht="20.25" hidden="1" thickBot="1" x14ac:dyDescent="0.25">
      <c r="A7" s="655" t="s">
        <v>229</v>
      </c>
      <c r="B7" s="230"/>
      <c r="C7" s="230"/>
      <c r="D7" s="231"/>
      <c r="E7" s="231"/>
      <c r="F7" s="231"/>
      <c r="G7" s="231"/>
      <c r="H7" s="231"/>
      <c r="I7" s="231"/>
      <c r="J7" s="231"/>
      <c r="K7" s="231"/>
      <c r="L7" s="231"/>
      <c r="M7" s="656"/>
    </row>
    <row r="8" spans="1:15" s="232" customFormat="1" ht="15.75" hidden="1" thickBot="1" x14ac:dyDescent="0.25">
      <c r="A8" s="280"/>
      <c r="B8" s="281"/>
      <c r="C8" s="281"/>
      <c r="D8" s="281"/>
      <c r="E8" s="281"/>
      <c r="F8" s="281"/>
      <c r="G8" s="281"/>
      <c r="H8" s="281"/>
      <c r="I8" s="281"/>
      <c r="J8" s="281"/>
      <c r="K8" s="376"/>
      <c r="L8" s="376"/>
      <c r="M8" s="282"/>
    </row>
    <row r="9" spans="1:15" s="232" customFormat="1" ht="20.25" hidden="1" thickBot="1" x14ac:dyDescent="0.25">
      <c r="A9" s="655" t="s">
        <v>3</v>
      </c>
      <c r="B9" s="230"/>
      <c r="C9" s="230"/>
      <c r="D9" s="231"/>
      <c r="E9" s="231"/>
      <c r="F9" s="231"/>
      <c r="G9" s="231"/>
      <c r="H9" s="231"/>
      <c r="I9" s="231"/>
      <c r="J9" s="231"/>
      <c r="K9" s="231"/>
      <c r="L9" s="231"/>
      <c r="M9" s="656"/>
    </row>
    <row r="10" spans="1:15" s="66" customFormat="1" ht="13.5" hidden="1" thickBot="1" x14ac:dyDescent="0.25">
      <c r="A10" s="105"/>
      <c r="B10" s="106"/>
      <c r="C10" s="107"/>
      <c r="D10" s="106"/>
      <c r="E10" s="127"/>
      <c r="F10" s="151"/>
      <c r="G10" s="128" t="e">
        <f t="shared" ref="G10" si="0">+(F10-E10)/E10</f>
        <v>#DIV/0!</v>
      </c>
      <c r="H10" s="127"/>
      <c r="I10" s="128" t="e">
        <f t="shared" ref="I10" si="1">+(H10-F10)/F10</f>
        <v>#DIV/0!</v>
      </c>
      <c r="J10" s="111"/>
      <c r="K10" s="223"/>
      <c r="L10" s="113"/>
      <c r="M10" s="112"/>
      <c r="N10" s="67"/>
      <c r="O10" s="67"/>
    </row>
    <row r="11" spans="1:15" s="232" customFormat="1" ht="15.75" hidden="1" thickBot="1" x14ac:dyDescent="0.25">
      <c r="A11" s="480"/>
      <c r="B11" s="481"/>
      <c r="C11" s="481"/>
      <c r="D11" s="481"/>
      <c r="E11" s="481"/>
      <c r="F11" s="481"/>
      <c r="G11" s="481"/>
      <c r="H11" s="481"/>
      <c r="I11" s="481"/>
      <c r="J11" s="481"/>
      <c r="K11" s="481"/>
      <c r="L11" s="481"/>
      <c r="M11" s="482"/>
    </row>
    <row r="12" spans="1:15" s="232" customFormat="1" ht="20.25" thickBot="1" x14ac:dyDescent="0.25">
      <c r="A12" s="663" t="s">
        <v>12</v>
      </c>
      <c r="B12" s="664"/>
      <c r="C12" s="664"/>
      <c r="D12" s="290"/>
      <c r="E12" s="290"/>
      <c r="F12" s="290"/>
      <c r="G12" s="290"/>
      <c r="H12" s="290"/>
      <c r="I12" s="290"/>
      <c r="J12" s="290"/>
      <c r="K12" s="290"/>
      <c r="L12" s="290"/>
      <c r="M12" s="292"/>
    </row>
    <row r="13" spans="1:15" s="190" customFormat="1" ht="26.25" thickBot="1" x14ac:dyDescent="0.3">
      <c r="A13" s="671" t="s">
        <v>294</v>
      </c>
      <c r="B13" s="672"/>
      <c r="C13" s="673"/>
      <c r="D13" s="672" t="s">
        <v>122</v>
      </c>
      <c r="E13" s="674" t="s">
        <v>244</v>
      </c>
      <c r="F13" s="674" t="s">
        <v>443</v>
      </c>
      <c r="G13" s="675">
        <v>0</v>
      </c>
      <c r="H13" s="674" t="s">
        <v>443</v>
      </c>
      <c r="I13" s="675">
        <v>0</v>
      </c>
      <c r="J13" s="676">
        <v>333201</v>
      </c>
      <c r="K13" s="677"/>
      <c r="L13" s="678">
        <v>2267</v>
      </c>
      <c r="M13" s="679" t="s">
        <v>442</v>
      </c>
      <c r="N13" s="153"/>
      <c r="O13" s="153"/>
    </row>
    <row r="14" spans="1:15" s="232" customFormat="1" ht="28.9" customHeight="1" thickBot="1" x14ac:dyDescent="0.25">
      <c r="A14" s="669" t="s">
        <v>444</v>
      </c>
      <c r="B14" s="670"/>
      <c r="C14" s="670"/>
      <c r="D14" s="670"/>
      <c r="E14" s="670"/>
      <c r="F14" s="670"/>
      <c r="G14" s="670"/>
      <c r="H14" s="670"/>
      <c r="I14" s="670"/>
      <c r="J14" s="670"/>
      <c r="K14" s="670"/>
      <c r="L14" s="670"/>
      <c r="M14" s="483"/>
    </row>
    <row r="15" spans="1:15" s="198" customFormat="1" ht="23.25" customHeight="1" thickBot="1" x14ac:dyDescent="0.25">
      <c r="A15" s="665" t="s">
        <v>275</v>
      </c>
      <c r="B15" s="484"/>
      <c r="C15" s="484"/>
      <c r="D15" s="484"/>
      <c r="E15" s="484"/>
      <c r="F15" s="484"/>
      <c r="G15" s="484"/>
      <c r="H15" s="484"/>
      <c r="I15" s="484"/>
      <c r="J15" s="484"/>
      <c r="K15" s="484"/>
      <c r="L15" s="484"/>
      <c r="M15" s="666"/>
    </row>
    <row r="16" spans="1:15" s="198" customFormat="1" ht="47.25" customHeight="1" thickBot="1" x14ac:dyDescent="0.25">
      <c r="A16" s="667" t="s">
        <v>313</v>
      </c>
      <c r="B16" s="488"/>
      <c r="C16" s="488"/>
      <c r="D16" s="488"/>
      <c r="E16" s="488"/>
      <c r="F16" s="488"/>
      <c r="G16" s="488"/>
      <c r="H16" s="488"/>
      <c r="I16" s="488"/>
      <c r="J16" s="488"/>
      <c r="K16" s="488"/>
      <c r="L16" s="488"/>
      <c r="M16" s="668"/>
    </row>
    <row r="17" spans="1:15" s="190" customFormat="1" ht="39" thickBot="1" x14ac:dyDescent="0.25">
      <c r="A17" s="645" t="s">
        <v>339</v>
      </c>
      <c r="B17" s="646" t="s">
        <v>172</v>
      </c>
      <c r="C17" s="646">
        <v>164</v>
      </c>
      <c r="D17" s="647" t="s">
        <v>388</v>
      </c>
      <c r="E17" s="648">
        <v>160</v>
      </c>
      <c r="F17" s="648">
        <v>245</v>
      </c>
      <c r="G17" s="649">
        <f t="shared" ref="G17" si="2">+(F17-E17)/E17</f>
        <v>0.53125</v>
      </c>
      <c r="H17" s="648">
        <v>245</v>
      </c>
      <c r="I17" s="650">
        <f t="shared" ref="I17" si="3">+(H17-F17)/F17</f>
        <v>0</v>
      </c>
      <c r="J17" s="651">
        <v>333123</v>
      </c>
      <c r="K17" s="652">
        <v>3990</v>
      </c>
      <c r="L17" s="653">
        <v>215</v>
      </c>
      <c r="M17" s="643" t="s">
        <v>429</v>
      </c>
      <c r="N17" s="153"/>
      <c r="O17" s="153"/>
    </row>
    <row r="18" spans="1:15" s="232" customFormat="1" ht="15.75" thickBot="1" x14ac:dyDescent="0.25">
      <c r="A18" s="480" t="s">
        <v>427</v>
      </c>
      <c r="B18" s="481"/>
      <c r="C18" s="481"/>
      <c r="D18" s="481"/>
      <c r="E18" s="481"/>
      <c r="F18" s="481"/>
      <c r="G18" s="481"/>
      <c r="H18" s="481"/>
      <c r="I18" s="481"/>
      <c r="J18" s="481"/>
      <c r="K18" s="481"/>
      <c r="L18" s="481"/>
      <c r="M18" s="482"/>
    </row>
    <row r="19" spans="1:15" s="190" customFormat="1" ht="39" thickBot="1" x14ac:dyDescent="0.25">
      <c r="A19" s="256" t="s">
        <v>337</v>
      </c>
      <c r="B19" s="252" t="s">
        <v>172</v>
      </c>
      <c r="C19" s="252">
        <v>218</v>
      </c>
      <c r="D19" s="253" t="s">
        <v>388</v>
      </c>
      <c r="E19" s="258">
        <v>207</v>
      </c>
      <c r="F19" s="258">
        <v>245</v>
      </c>
      <c r="G19" s="128">
        <f t="shared" ref="G19" si="4">+(F19-E19)/E19</f>
        <v>0.18357487922705315</v>
      </c>
      <c r="H19" s="258">
        <v>245</v>
      </c>
      <c r="I19" s="254">
        <f t="shared" ref="I19" si="5">+(H19-F19)/F19</f>
        <v>0</v>
      </c>
      <c r="J19" s="133">
        <v>333123</v>
      </c>
      <c r="K19" s="225"/>
      <c r="L19" s="132"/>
      <c r="M19" s="262" t="s">
        <v>430</v>
      </c>
      <c r="N19" s="153"/>
      <c r="O19" s="153"/>
    </row>
    <row r="20" spans="1:15" s="232" customFormat="1" ht="15.75" thickBot="1" x14ac:dyDescent="0.25">
      <c r="A20" s="480" t="s">
        <v>427</v>
      </c>
      <c r="B20" s="481"/>
      <c r="C20" s="481"/>
      <c r="D20" s="481"/>
      <c r="E20" s="481"/>
      <c r="F20" s="481"/>
      <c r="G20" s="481"/>
      <c r="H20" s="481"/>
      <c r="I20" s="481"/>
      <c r="J20" s="481"/>
      <c r="K20" s="481"/>
      <c r="L20" s="481"/>
      <c r="M20" s="482"/>
    </row>
    <row r="21" spans="1:15" s="190" customFormat="1" ht="39" thickBot="1" x14ac:dyDescent="0.25">
      <c r="A21" s="256" t="s">
        <v>340</v>
      </c>
      <c r="B21" s="252" t="s">
        <v>172</v>
      </c>
      <c r="C21" s="252">
        <v>280</v>
      </c>
      <c r="D21" s="253" t="s">
        <v>388</v>
      </c>
      <c r="E21" s="258">
        <v>220</v>
      </c>
      <c r="F21" s="258">
        <v>140</v>
      </c>
      <c r="G21" s="128">
        <f t="shared" ref="G21:G25" si="6">+(F21-E21)/E21</f>
        <v>-0.36363636363636365</v>
      </c>
      <c r="H21" s="258">
        <v>140</v>
      </c>
      <c r="I21" s="254">
        <f t="shared" ref="I21" si="7">+(H21-F21)/F21</f>
        <v>0</v>
      </c>
      <c r="J21" s="133">
        <v>333123</v>
      </c>
      <c r="K21" s="225"/>
      <c r="L21" s="132"/>
      <c r="M21" s="262" t="s">
        <v>431</v>
      </c>
      <c r="N21" s="153"/>
      <c r="O21" s="153"/>
    </row>
    <row r="22" spans="1:15" s="232" customFormat="1" ht="15.75" thickBot="1" x14ac:dyDescent="0.25">
      <c r="A22" s="480" t="s">
        <v>428</v>
      </c>
      <c r="B22" s="481"/>
      <c r="C22" s="481"/>
      <c r="D22" s="481"/>
      <c r="E22" s="481"/>
      <c r="F22" s="481"/>
      <c r="G22" s="481"/>
      <c r="H22" s="481"/>
      <c r="I22" s="481"/>
      <c r="J22" s="481"/>
      <c r="K22" s="481"/>
      <c r="L22" s="481"/>
      <c r="M22" s="482"/>
    </row>
    <row r="23" spans="1:15" s="232" customFormat="1" ht="15.75" thickBot="1" x14ac:dyDescent="0.25">
      <c r="A23" s="155" t="s">
        <v>436</v>
      </c>
      <c r="B23" s="132" t="s">
        <v>267</v>
      </c>
      <c r="C23" s="130">
        <v>155</v>
      </c>
      <c r="D23" s="175"/>
      <c r="E23" s="173">
        <v>0</v>
      </c>
      <c r="F23" s="260">
        <v>25</v>
      </c>
      <c r="G23" s="128" t="e">
        <f t="shared" si="6"/>
        <v>#DIV/0!</v>
      </c>
      <c r="H23" s="260">
        <v>25</v>
      </c>
      <c r="I23" s="128">
        <f t="shared" ref="I23" si="8">+(H23-F23)/F23</f>
        <v>0</v>
      </c>
      <c r="J23" s="255"/>
      <c r="K23" s="289"/>
      <c r="L23" s="289"/>
      <c r="M23" s="371" t="s">
        <v>437</v>
      </c>
    </row>
    <row r="24" spans="1:15" s="232" customFormat="1" ht="30" customHeight="1" thickBot="1" x14ac:dyDescent="0.25">
      <c r="A24" s="480" t="s">
        <v>438</v>
      </c>
      <c r="B24" s="481"/>
      <c r="C24" s="481"/>
      <c r="D24" s="481"/>
      <c r="E24" s="481"/>
      <c r="F24" s="481"/>
      <c r="G24" s="481"/>
      <c r="H24" s="481"/>
      <c r="I24" s="481"/>
      <c r="J24" s="481"/>
      <c r="K24" s="481"/>
      <c r="L24" s="481"/>
      <c r="M24" s="482"/>
    </row>
    <row r="25" spans="1:15" s="232" customFormat="1" ht="26.25" thickBot="1" x14ac:dyDescent="0.25">
      <c r="A25" s="155" t="s">
        <v>390</v>
      </c>
      <c r="B25" s="132" t="s">
        <v>266</v>
      </c>
      <c r="C25" s="132">
        <v>225</v>
      </c>
      <c r="D25" s="253" t="s">
        <v>388</v>
      </c>
      <c r="E25" s="173">
        <v>874</v>
      </c>
      <c r="F25" s="173">
        <v>940</v>
      </c>
      <c r="G25" s="128">
        <f t="shared" si="6"/>
        <v>7.5514874141876437E-2</v>
      </c>
      <c r="H25" s="173">
        <v>940</v>
      </c>
      <c r="I25" s="128">
        <f t="shared" ref="I25" si="9">+(H25-F25)/F25</f>
        <v>0</v>
      </c>
      <c r="J25" s="177">
        <v>333115</v>
      </c>
      <c r="K25" s="654"/>
      <c r="L25" s="298"/>
      <c r="M25" s="263" t="s">
        <v>383</v>
      </c>
      <c r="N25" s="304"/>
    </row>
    <row r="26" spans="1:15" s="232" customFormat="1" ht="15.75" thickBot="1" x14ac:dyDescent="0.25">
      <c r="A26" s="480" t="s">
        <v>447</v>
      </c>
      <c r="B26" s="481"/>
      <c r="C26" s="481"/>
      <c r="D26" s="481"/>
      <c r="E26" s="481"/>
      <c r="F26" s="481"/>
      <c r="G26" s="481"/>
      <c r="H26" s="481"/>
      <c r="I26" s="481"/>
      <c r="J26" s="481"/>
      <c r="K26" s="481"/>
      <c r="L26" s="481"/>
      <c r="M26" s="482"/>
    </row>
    <row r="27" spans="1:15" s="198" customFormat="1" ht="20.25" thickBot="1" x14ac:dyDescent="0.25">
      <c r="A27" s="655" t="s">
        <v>72</v>
      </c>
      <c r="B27" s="230"/>
      <c r="C27" s="230"/>
      <c r="D27" s="231"/>
      <c r="E27" s="231"/>
      <c r="F27" s="231"/>
      <c r="G27" s="231"/>
      <c r="H27" s="231"/>
      <c r="I27" s="231"/>
      <c r="J27" s="231"/>
      <c r="K27" s="231"/>
      <c r="L27" s="231"/>
      <c r="M27" s="656"/>
    </row>
    <row r="28" spans="1:15" s="190" customFormat="1" ht="68.25" customHeight="1" x14ac:dyDescent="0.2">
      <c r="A28" s="129" t="s">
        <v>86</v>
      </c>
      <c r="B28" s="130"/>
      <c r="C28" s="132"/>
      <c r="D28" s="130" t="s">
        <v>97</v>
      </c>
      <c r="E28" s="127">
        <v>253</v>
      </c>
      <c r="F28" s="127">
        <v>278</v>
      </c>
      <c r="G28" s="128">
        <f>+(F28-E28)/E28</f>
        <v>9.8814229249011856E-2</v>
      </c>
      <c r="H28" s="127">
        <v>278</v>
      </c>
      <c r="I28" s="128">
        <f t="shared" ref="I28" si="10">+(H28-F28)/F28</f>
        <v>0</v>
      </c>
      <c r="J28" s="133">
        <v>331002</v>
      </c>
      <c r="K28" s="657">
        <v>12447</v>
      </c>
      <c r="L28" s="374">
        <v>26276</v>
      </c>
      <c r="M28" s="641" t="s">
        <v>143</v>
      </c>
      <c r="N28" s="153"/>
      <c r="O28" s="153"/>
    </row>
    <row r="29" spans="1:15" customFormat="1" ht="15.75" customHeight="1" x14ac:dyDescent="0.2">
      <c r="A29" s="637" t="s">
        <v>435</v>
      </c>
      <c r="B29" s="638"/>
      <c r="C29" s="638"/>
      <c r="D29" s="638"/>
      <c r="E29" s="638"/>
      <c r="F29" s="638"/>
      <c r="G29" s="638"/>
      <c r="H29" s="638"/>
      <c r="I29" s="638"/>
      <c r="J29" s="638"/>
      <c r="K29" s="638"/>
      <c r="L29" s="638"/>
      <c r="M29" s="639"/>
    </row>
    <row r="30" spans="1:15" s="232" customFormat="1" ht="43.5" customHeight="1" thickBot="1" x14ac:dyDescent="0.25">
      <c r="A30" s="256" t="s">
        <v>439</v>
      </c>
      <c r="B30" s="252"/>
      <c r="C30" s="252"/>
      <c r="D30" s="253"/>
      <c r="E30" s="258"/>
      <c r="F30" s="258">
        <v>23</v>
      </c>
      <c r="G30" s="128">
        <v>1</v>
      </c>
      <c r="H30" s="258">
        <v>23</v>
      </c>
      <c r="I30" s="128">
        <f t="shared" ref="I30" si="11">+(H30-F30)/F30</f>
        <v>0</v>
      </c>
      <c r="J30" s="259"/>
      <c r="K30" s="288"/>
      <c r="L30" s="288"/>
      <c r="M30" s="262" t="s">
        <v>440</v>
      </c>
    </row>
    <row r="31" spans="1:15" s="232" customFormat="1" ht="32.450000000000003" customHeight="1" thickBot="1" x14ac:dyDescent="0.25">
      <c r="A31" s="490" t="s">
        <v>441</v>
      </c>
      <c r="B31" s="491"/>
      <c r="C31" s="491"/>
      <c r="D31" s="491"/>
      <c r="E31" s="491"/>
      <c r="F31" s="491"/>
      <c r="G31" s="491"/>
      <c r="H31" s="491"/>
      <c r="I31" s="491"/>
      <c r="J31" s="491"/>
      <c r="K31" s="491"/>
      <c r="L31" s="491"/>
      <c r="M31" s="492"/>
    </row>
    <row r="32" spans="1:15" s="198" customFormat="1" ht="20.25" thickBot="1" x14ac:dyDescent="0.25">
      <c r="A32" s="655" t="s">
        <v>314</v>
      </c>
      <c r="B32" s="230"/>
      <c r="C32" s="230"/>
      <c r="D32" s="231"/>
      <c r="E32" s="231"/>
      <c r="F32" s="231"/>
      <c r="G32" s="231"/>
      <c r="H32" s="231"/>
      <c r="I32" s="231"/>
      <c r="J32" s="231"/>
      <c r="K32" s="231"/>
      <c r="L32" s="231"/>
      <c r="M32" s="656"/>
    </row>
    <row r="33" spans="1:15" s="190" customFormat="1" ht="25.5" x14ac:dyDescent="0.2">
      <c r="A33" s="155" t="s">
        <v>231</v>
      </c>
      <c r="B33" s="175" t="s">
        <v>178</v>
      </c>
      <c r="C33" s="408">
        <v>220</v>
      </c>
      <c r="D33" s="175" t="s">
        <v>276</v>
      </c>
      <c r="E33" s="173">
        <v>105</v>
      </c>
      <c r="F33" s="173">
        <v>0</v>
      </c>
      <c r="G33" s="128">
        <f t="shared" ref="G33" si="12">+(F33-E33)/E33</f>
        <v>-1</v>
      </c>
      <c r="H33" s="173">
        <v>0</v>
      </c>
      <c r="I33" s="128">
        <v>0</v>
      </c>
      <c r="J33" s="177">
        <v>331006</v>
      </c>
      <c r="K33" s="153"/>
      <c r="L33" s="642"/>
      <c r="M33" s="643" t="s">
        <v>232</v>
      </c>
      <c r="N33" s="153"/>
      <c r="O33" s="153"/>
    </row>
    <row r="34" spans="1:15" s="311" customFormat="1" ht="15" customHeight="1" x14ac:dyDescent="0.2">
      <c r="A34" s="637" t="s">
        <v>457</v>
      </c>
      <c r="B34" s="638"/>
      <c r="C34" s="638"/>
      <c r="D34" s="638"/>
      <c r="E34" s="638"/>
      <c r="F34" s="638"/>
      <c r="G34" s="638"/>
      <c r="H34" s="638"/>
      <c r="I34" s="638"/>
      <c r="J34" s="638"/>
      <c r="K34" s="640"/>
      <c r="L34" s="638"/>
      <c r="M34" s="639"/>
    </row>
    <row r="35" spans="1:15" s="190" customFormat="1" ht="25.5" x14ac:dyDescent="0.2">
      <c r="A35" s="155" t="s">
        <v>174</v>
      </c>
      <c r="B35" s="175" t="s">
        <v>172</v>
      </c>
      <c r="C35" s="176">
        <v>125</v>
      </c>
      <c r="D35" s="175" t="s">
        <v>216</v>
      </c>
      <c r="E35" s="173">
        <v>35</v>
      </c>
      <c r="F35" s="173">
        <v>0</v>
      </c>
      <c r="G35" s="128">
        <f t="shared" ref="G35:G43" si="13">+(F35-E35)/E35</f>
        <v>-1</v>
      </c>
      <c r="H35" s="173">
        <v>0</v>
      </c>
      <c r="I35" s="128" t="e">
        <f>+(H35-F35)/F35</f>
        <v>#DIV/0!</v>
      </c>
      <c r="J35" s="177">
        <v>331037</v>
      </c>
      <c r="K35" s="377">
        <v>3295</v>
      </c>
      <c r="L35" s="373">
        <v>7208</v>
      </c>
      <c r="M35" s="371" t="s">
        <v>354</v>
      </c>
      <c r="N35" s="153"/>
      <c r="O35" s="193"/>
    </row>
    <row r="36" spans="1:15" s="190" customFormat="1" ht="25.5" x14ac:dyDescent="0.2">
      <c r="A36" s="155" t="s">
        <v>175</v>
      </c>
      <c r="B36" s="175" t="s">
        <v>172</v>
      </c>
      <c r="C36" s="176">
        <v>256</v>
      </c>
      <c r="D36" s="175" t="s">
        <v>216</v>
      </c>
      <c r="E36" s="173">
        <v>35</v>
      </c>
      <c r="F36" s="173">
        <v>0</v>
      </c>
      <c r="G36" s="128">
        <f t="shared" si="13"/>
        <v>-1</v>
      </c>
      <c r="H36" s="173">
        <v>0</v>
      </c>
      <c r="I36" s="128" t="e">
        <f>+(H36-F36)/F36</f>
        <v>#DIV/0!</v>
      </c>
      <c r="J36" s="177">
        <v>331037</v>
      </c>
      <c r="K36" s="176"/>
      <c r="L36" s="184"/>
      <c r="M36" s="371" t="s">
        <v>354</v>
      </c>
      <c r="N36" s="153"/>
      <c r="O36" s="153"/>
    </row>
    <row r="37" spans="1:15" s="190" customFormat="1" ht="25.5" x14ac:dyDescent="0.2">
      <c r="A37" s="155" t="s">
        <v>173</v>
      </c>
      <c r="B37" s="175" t="s">
        <v>172</v>
      </c>
      <c r="C37" s="176">
        <v>260</v>
      </c>
      <c r="D37" s="175" t="s">
        <v>7</v>
      </c>
      <c r="E37" s="173">
        <v>35</v>
      </c>
      <c r="F37" s="173">
        <v>0</v>
      </c>
      <c r="G37" s="128">
        <f t="shared" si="13"/>
        <v>-1</v>
      </c>
      <c r="H37" s="173">
        <v>0</v>
      </c>
      <c r="I37" s="128" t="e">
        <f>+(H37-F37)/F37</f>
        <v>#DIV/0!</v>
      </c>
      <c r="J37" s="177">
        <v>331037</v>
      </c>
      <c r="K37" s="176"/>
      <c r="L37" s="184"/>
      <c r="M37" s="371" t="s">
        <v>354</v>
      </c>
      <c r="N37" s="153"/>
      <c r="O37" s="153"/>
    </row>
    <row r="38" spans="1:15" s="190" customFormat="1" ht="25.5" x14ac:dyDescent="0.2">
      <c r="A38" s="155" t="s">
        <v>176</v>
      </c>
      <c r="B38" s="175" t="s">
        <v>172</v>
      </c>
      <c r="C38" s="176">
        <v>264</v>
      </c>
      <c r="D38" s="175" t="s">
        <v>7</v>
      </c>
      <c r="E38" s="173">
        <v>35</v>
      </c>
      <c r="F38" s="173">
        <v>0</v>
      </c>
      <c r="G38" s="128">
        <f t="shared" si="13"/>
        <v>-1</v>
      </c>
      <c r="H38" s="173">
        <v>0</v>
      </c>
      <c r="I38" s="128" t="e">
        <f>+(H38-F38)/F38</f>
        <v>#DIV/0!</v>
      </c>
      <c r="J38" s="177">
        <v>331037</v>
      </c>
      <c r="K38" s="176"/>
      <c r="L38" s="644"/>
      <c r="M38" s="371" t="s">
        <v>354</v>
      </c>
      <c r="N38" s="153"/>
      <c r="O38" s="153"/>
    </row>
    <row r="39" spans="1:15" s="190" customFormat="1" ht="25.5" x14ac:dyDescent="0.2">
      <c r="A39" s="155" t="s">
        <v>213</v>
      </c>
      <c r="B39" s="175" t="s">
        <v>172</v>
      </c>
      <c r="C39" s="176">
        <v>280</v>
      </c>
      <c r="D39" s="175" t="s">
        <v>216</v>
      </c>
      <c r="E39" s="173">
        <v>35</v>
      </c>
      <c r="F39" s="173">
        <v>0</v>
      </c>
      <c r="G39" s="128">
        <f t="shared" si="13"/>
        <v>-1</v>
      </c>
      <c r="H39" s="173">
        <v>0</v>
      </c>
      <c r="I39" s="128" t="e">
        <f>+(H39-F39)/F39</f>
        <v>#DIV/0!</v>
      </c>
      <c r="J39" s="177">
        <v>331037</v>
      </c>
      <c r="K39" s="176"/>
      <c r="L39" s="644"/>
      <c r="M39" s="371" t="s">
        <v>354</v>
      </c>
      <c r="N39" s="153"/>
      <c r="O39" s="153"/>
    </row>
    <row r="40" spans="1:15" s="190" customFormat="1" ht="25.5" x14ac:dyDescent="0.2">
      <c r="A40" s="256" t="s">
        <v>375</v>
      </c>
      <c r="B40" s="257" t="s">
        <v>172</v>
      </c>
      <c r="C40" s="261">
        <v>164</v>
      </c>
      <c r="D40" s="253" t="s">
        <v>388</v>
      </c>
      <c r="E40" s="258">
        <v>35</v>
      </c>
      <c r="F40" s="173">
        <v>0</v>
      </c>
      <c r="G40" s="128">
        <f t="shared" si="13"/>
        <v>-1</v>
      </c>
      <c r="H40" s="173">
        <v>0</v>
      </c>
      <c r="I40" s="254">
        <v>0</v>
      </c>
      <c r="J40" s="259">
        <v>331037</v>
      </c>
      <c r="K40" s="176"/>
      <c r="L40" s="184"/>
      <c r="M40" s="262" t="s">
        <v>376</v>
      </c>
      <c r="N40" s="153"/>
      <c r="O40" s="153"/>
    </row>
    <row r="41" spans="1:15" s="190" customFormat="1" ht="25.5" x14ac:dyDescent="0.2">
      <c r="A41" s="256" t="s">
        <v>377</v>
      </c>
      <c r="B41" s="257" t="s">
        <v>172</v>
      </c>
      <c r="C41" s="261">
        <v>218</v>
      </c>
      <c r="D41" s="253" t="s">
        <v>388</v>
      </c>
      <c r="E41" s="258">
        <v>35</v>
      </c>
      <c r="F41" s="173">
        <v>0</v>
      </c>
      <c r="G41" s="128">
        <f t="shared" si="13"/>
        <v>-1</v>
      </c>
      <c r="H41" s="173">
        <v>0</v>
      </c>
      <c r="I41" s="254">
        <v>0</v>
      </c>
      <c r="J41" s="259">
        <v>331037</v>
      </c>
      <c r="K41" s="176"/>
      <c r="L41" s="184"/>
      <c r="M41" s="262" t="s">
        <v>376</v>
      </c>
      <c r="N41" s="153"/>
      <c r="O41" s="153"/>
    </row>
    <row r="42" spans="1:15" s="190" customFormat="1" ht="25.5" x14ac:dyDescent="0.2">
      <c r="A42" s="256" t="s">
        <v>378</v>
      </c>
      <c r="B42" s="257" t="s">
        <v>172</v>
      </c>
      <c r="C42" s="261">
        <v>222</v>
      </c>
      <c r="D42" s="253" t="s">
        <v>388</v>
      </c>
      <c r="E42" s="258">
        <v>35</v>
      </c>
      <c r="F42" s="173">
        <v>0</v>
      </c>
      <c r="G42" s="128">
        <f t="shared" si="13"/>
        <v>-1</v>
      </c>
      <c r="H42" s="173">
        <v>0</v>
      </c>
      <c r="I42" s="254">
        <v>0</v>
      </c>
      <c r="J42" s="259">
        <v>331037</v>
      </c>
      <c r="K42" s="176"/>
      <c r="L42" s="184"/>
      <c r="M42" s="262" t="s">
        <v>376</v>
      </c>
      <c r="N42" s="153"/>
      <c r="O42" s="153"/>
    </row>
    <row r="43" spans="1:15" s="190" customFormat="1" ht="25.5" x14ac:dyDescent="0.2">
      <c r="A43" s="256" t="s">
        <v>379</v>
      </c>
      <c r="B43" s="257" t="s">
        <v>172</v>
      </c>
      <c r="C43" s="261">
        <v>275</v>
      </c>
      <c r="D43" s="253" t="s">
        <v>388</v>
      </c>
      <c r="E43" s="258">
        <v>35</v>
      </c>
      <c r="F43" s="173">
        <v>0</v>
      </c>
      <c r="G43" s="128">
        <f t="shared" si="13"/>
        <v>-1</v>
      </c>
      <c r="H43" s="173">
        <v>0</v>
      </c>
      <c r="I43" s="254">
        <v>0</v>
      </c>
      <c r="J43" s="259">
        <v>331037</v>
      </c>
      <c r="K43" s="176"/>
      <c r="L43" s="184"/>
      <c r="M43" s="262" t="s">
        <v>376</v>
      </c>
      <c r="N43" s="153"/>
      <c r="O43" s="153"/>
    </row>
    <row r="44" spans="1:15" s="311" customFormat="1" ht="18" customHeight="1" x14ac:dyDescent="0.2">
      <c r="A44" s="155" t="s">
        <v>414</v>
      </c>
      <c r="B44" s="175" t="s">
        <v>172</v>
      </c>
      <c r="C44" s="175" t="s">
        <v>416</v>
      </c>
      <c r="D44" s="175"/>
      <c r="E44" s="258">
        <v>0</v>
      </c>
      <c r="F44" s="258">
        <v>35</v>
      </c>
      <c r="G44" s="128">
        <v>0</v>
      </c>
      <c r="H44" s="258">
        <v>35</v>
      </c>
      <c r="I44" s="128">
        <f>+(H44-F44)/F44</f>
        <v>0</v>
      </c>
      <c r="J44" s="177">
        <v>331037</v>
      </c>
      <c r="K44" s="299"/>
      <c r="L44" s="299"/>
      <c r="M44" s="371" t="s">
        <v>415</v>
      </c>
      <c r="N44" s="305"/>
    </row>
    <row r="45" spans="1:15" s="311" customFormat="1" ht="28.15" customHeight="1" x14ac:dyDescent="0.2">
      <c r="A45" s="485" t="s">
        <v>417</v>
      </c>
      <c r="B45" s="486"/>
      <c r="C45" s="486"/>
      <c r="D45" s="486"/>
      <c r="E45" s="486"/>
      <c r="F45" s="486"/>
      <c r="G45" s="486"/>
      <c r="H45" s="486"/>
      <c r="I45" s="486"/>
      <c r="J45" s="486"/>
      <c r="K45" s="489"/>
      <c r="L45" s="486"/>
      <c r="M45" s="487"/>
    </row>
    <row r="46" spans="1:15" s="190" customFormat="1" ht="25.5" x14ac:dyDescent="0.2">
      <c r="A46" s="155" t="s">
        <v>269</v>
      </c>
      <c r="B46" s="175" t="s">
        <v>268</v>
      </c>
      <c r="C46" s="176">
        <v>104</v>
      </c>
      <c r="D46" s="175" t="s">
        <v>7</v>
      </c>
      <c r="E46" s="173">
        <v>35</v>
      </c>
      <c r="F46" s="173">
        <v>0</v>
      </c>
      <c r="G46" s="128">
        <f>+(F46-E46)/E46</f>
        <v>-1</v>
      </c>
      <c r="H46" s="173">
        <v>0</v>
      </c>
      <c r="I46" s="128" t="e">
        <f>+(H46-F46)/F46</f>
        <v>#DIV/0!</v>
      </c>
      <c r="J46" s="177">
        <v>331037</v>
      </c>
      <c r="K46" s="176"/>
      <c r="L46" s="184"/>
      <c r="M46" s="371" t="s">
        <v>354</v>
      </c>
      <c r="N46" s="153"/>
      <c r="O46" s="153"/>
    </row>
    <row r="47" spans="1:15" s="190" customFormat="1" ht="25.5" x14ac:dyDescent="0.2">
      <c r="A47" s="155" t="s">
        <v>270</v>
      </c>
      <c r="B47" s="175" t="s">
        <v>268</v>
      </c>
      <c r="C47" s="176">
        <v>105</v>
      </c>
      <c r="D47" s="175" t="s">
        <v>7</v>
      </c>
      <c r="E47" s="173">
        <v>35</v>
      </c>
      <c r="F47" s="173">
        <v>0</v>
      </c>
      <c r="G47" s="128">
        <f>+(F47-E47)/E47</f>
        <v>-1</v>
      </c>
      <c r="H47" s="173">
        <v>0</v>
      </c>
      <c r="I47" s="128" t="e">
        <f>+(H47-F47)/F47</f>
        <v>#DIV/0!</v>
      </c>
      <c r="J47" s="177">
        <v>331037</v>
      </c>
      <c r="K47" s="176"/>
      <c r="L47" s="184"/>
      <c r="M47" s="371" t="s">
        <v>354</v>
      </c>
      <c r="N47" s="153"/>
      <c r="O47" s="153"/>
    </row>
    <row r="48" spans="1:15" s="190" customFormat="1" ht="25.5" x14ac:dyDescent="0.2">
      <c r="A48" s="155" t="s">
        <v>271</v>
      </c>
      <c r="B48" s="175" t="s">
        <v>268</v>
      </c>
      <c r="C48" s="176">
        <v>204</v>
      </c>
      <c r="D48" s="175" t="s">
        <v>7</v>
      </c>
      <c r="E48" s="173">
        <v>35</v>
      </c>
      <c r="F48" s="173">
        <v>0</v>
      </c>
      <c r="G48" s="128">
        <f>+(F48-E48)/E48</f>
        <v>-1</v>
      </c>
      <c r="H48" s="173">
        <v>0</v>
      </c>
      <c r="I48" s="128" t="e">
        <f>+(H48-F48)/F48</f>
        <v>#DIV/0!</v>
      </c>
      <c r="J48" s="177">
        <v>331037</v>
      </c>
      <c r="K48" s="176"/>
      <c r="L48" s="184"/>
      <c r="M48" s="371" t="s">
        <v>354</v>
      </c>
      <c r="N48" s="153"/>
      <c r="O48" s="153"/>
    </row>
    <row r="49" spans="1:15" s="190" customFormat="1" ht="25.5" x14ac:dyDescent="0.2">
      <c r="A49" s="155" t="s">
        <v>272</v>
      </c>
      <c r="B49" s="175" t="s">
        <v>268</v>
      </c>
      <c r="C49" s="176">
        <v>205</v>
      </c>
      <c r="D49" s="175" t="s">
        <v>7</v>
      </c>
      <c r="E49" s="173">
        <v>35</v>
      </c>
      <c r="F49" s="173">
        <v>0</v>
      </c>
      <c r="G49" s="128">
        <f>+(F49-E49)/E49</f>
        <v>-1</v>
      </c>
      <c r="H49" s="173">
        <v>0</v>
      </c>
      <c r="I49" s="128" t="e">
        <f>+(H49-F49)/F49</f>
        <v>#DIV/0!</v>
      </c>
      <c r="J49" s="177">
        <v>331037</v>
      </c>
      <c r="K49" s="176"/>
      <c r="L49" s="184"/>
      <c r="M49" s="371" t="s">
        <v>354</v>
      </c>
      <c r="N49" s="153"/>
      <c r="O49" s="153"/>
    </row>
    <row r="50" spans="1:15" s="311" customFormat="1" ht="12.75" x14ac:dyDescent="0.2">
      <c r="A50" s="155" t="s">
        <v>419</v>
      </c>
      <c r="B50" s="175" t="s">
        <v>268</v>
      </c>
      <c r="C50" s="175" t="s">
        <v>416</v>
      </c>
      <c r="D50" s="175"/>
      <c r="E50" s="258">
        <v>0</v>
      </c>
      <c r="F50" s="258">
        <v>35</v>
      </c>
      <c r="G50" s="128">
        <v>0</v>
      </c>
      <c r="H50" s="258">
        <v>35</v>
      </c>
      <c r="I50" s="128">
        <f>+(H50-F50)/F50</f>
        <v>0</v>
      </c>
      <c r="J50" s="177">
        <v>331037</v>
      </c>
      <c r="K50" s="299"/>
      <c r="L50" s="299"/>
      <c r="M50" s="371" t="s">
        <v>415</v>
      </c>
      <c r="N50" s="305"/>
    </row>
    <row r="51" spans="1:15" customFormat="1" ht="28.15" customHeight="1" x14ac:dyDescent="0.2">
      <c r="A51" s="485" t="s">
        <v>418</v>
      </c>
      <c r="B51" s="486"/>
      <c r="C51" s="486"/>
      <c r="D51" s="486"/>
      <c r="E51" s="486"/>
      <c r="F51" s="486"/>
      <c r="G51" s="486"/>
      <c r="H51" s="486"/>
      <c r="I51" s="486"/>
      <c r="J51" s="486"/>
      <c r="K51" s="489"/>
      <c r="L51" s="486"/>
      <c r="M51" s="487"/>
    </row>
    <row r="52" spans="1:15" s="190" customFormat="1" ht="25.5" x14ac:dyDescent="0.2">
      <c r="A52" s="155" t="s">
        <v>113</v>
      </c>
      <c r="B52" s="175" t="s">
        <v>210</v>
      </c>
      <c r="C52" s="176">
        <v>101</v>
      </c>
      <c r="D52" s="175" t="s">
        <v>122</v>
      </c>
      <c r="E52" s="173">
        <v>21</v>
      </c>
      <c r="F52" s="173">
        <v>0</v>
      </c>
      <c r="G52" s="128">
        <f t="shared" ref="G52:G53" si="14">+(F52-E52)/E52</f>
        <v>-1</v>
      </c>
      <c r="H52" s="173">
        <v>0</v>
      </c>
      <c r="I52" s="128" t="e">
        <f t="shared" ref="I52:I53" si="15">+(H52-F52)/F52</f>
        <v>#DIV/0!</v>
      </c>
      <c r="J52" s="177">
        <v>331516</v>
      </c>
      <c r="K52" s="377">
        <v>0</v>
      </c>
      <c r="L52" s="662">
        <v>2100</v>
      </c>
      <c r="M52" s="371" t="s">
        <v>149</v>
      </c>
      <c r="N52" s="153"/>
      <c r="O52" s="153"/>
    </row>
    <row r="53" spans="1:15" s="190" customFormat="1" ht="25.5" x14ac:dyDescent="0.2">
      <c r="A53" s="155" t="s">
        <v>225</v>
      </c>
      <c r="B53" s="175" t="s">
        <v>210</v>
      </c>
      <c r="C53" s="176">
        <v>105</v>
      </c>
      <c r="D53" s="175" t="s">
        <v>97</v>
      </c>
      <c r="E53" s="173">
        <v>14</v>
      </c>
      <c r="F53" s="173">
        <v>0</v>
      </c>
      <c r="G53" s="128">
        <f t="shared" si="14"/>
        <v>-1</v>
      </c>
      <c r="H53" s="173">
        <v>0</v>
      </c>
      <c r="I53" s="128" t="e">
        <f t="shared" si="15"/>
        <v>#DIV/0!</v>
      </c>
      <c r="J53" s="177">
        <v>331513</v>
      </c>
      <c r="K53" s="377">
        <v>0</v>
      </c>
      <c r="L53" s="662">
        <v>1624</v>
      </c>
      <c r="M53" s="371" t="s">
        <v>148</v>
      </c>
      <c r="N53" s="153"/>
      <c r="O53" s="153"/>
    </row>
    <row r="54" spans="1:15" s="198" customFormat="1" ht="46.5" customHeight="1" x14ac:dyDescent="0.2">
      <c r="A54" s="155" t="s">
        <v>420</v>
      </c>
      <c r="B54" s="175" t="s">
        <v>210</v>
      </c>
      <c r="C54" s="176" t="s">
        <v>416</v>
      </c>
      <c r="D54" s="175"/>
      <c r="E54" s="173"/>
      <c r="F54" s="258">
        <v>20</v>
      </c>
      <c r="G54" s="128" t="e">
        <f t="shared" ref="G54" si="16">+(F54-E54)/E54</f>
        <v>#DIV/0!</v>
      </c>
      <c r="H54" s="258">
        <v>20</v>
      </c>
      <c r="I54" s="128">
        <f t="shared" ref="I54" si="17">+(H54-F54)/F54</f>
        <v>0</v>
      </c>
      <c r="J54" s="177"/>
      <c r="K54" s="299"/>
      <c r="L54" s="299"/>
      <c r="M54" s="371" t="s">
        <v>421</v>
      </c>
      <c r="N54" s="304"/>
    </row>
    <row r="55" spans="1:15" customFormat="1" ht="12.75" x14ac:dyDescent="0.2">
      <c r="A55" s="485" t="s">
        <v>422</v>
      </c>
      <c r="B55" s="486"/>
      <c r="C55" s="486"/>
      <c r="D55" s="486"/>
      <c r="E55" s="486"/>
      <c r="F55" s="486"/>
      <c r="G55" s="486"/>
      <c r="H55" s="486"/>
      <c r="I55" s="486"/>
      <c r="J55" s="486"/>
      <c r="K55" s="486"/>
      <c r="L55" s="486"/>
      <c r="M55" s="487"/>
    </row>
    <row r="56" spans="1:15" s="232" customFormat="1" ht="25.5" x14ac:dyDescent="0.2">
      <c r="A56" s="256" t="s">
        <v>423</v>
      </c>
      <c r="B56" s="257" t="s">
        <v>424</v>
      </c>
      <c r="C56" s="261">
        <v>154</v>
      </c>
      <c r="D56" s="253"/>
      <c r="E56" s="258">
        <v>0</v>
      </c>
      <c r="F56" s="258">
        <v>20</v>
      </c>
      <c r="G56" s="254">
        <v>1</v>
      </c>
      <c r="H56" s="258">
        <v>20</v>
      </c>
      <c r="I56" s="128">
        <f t="shared" ref="I56" si="18">+(H56-F56)/F56</f>
        <v>0</v>
      </c>
      <c r="J56" s="177"/>
      <c r="K56" s="299"/>
      <c r="L56" s="299"/>
      <c r="M56" s="262" t="s">
        <v>425</v>
      </c>
    </row>
    <row r="57" spans="1:15" customFormat="1" ht="12.75" x14ac:dyDescent="0.2">
      <c r="A57" s="485" t="s">
        <v>426</v>
      </c>
      <c r="B57" s="486"/>
      <c r="C57" s="486"/>
      <c r="D57" s="486"/>
      <c r="E57" s="486"/>
      <c r="F57" s="486"/>
      <c r="G57" s="486"/>
      <c r="H57" s="486"/>
      <c r="I57" s="486"/>
      <c r="J57" s="486"/>
      <c r="K57" s="486"/>
      <c r="L57" s="486"/>
      <c r="M57" s="487"/>
    </row>
    <row r="58" spans="1:15" s="232" customFormat="1" ht="38.25" x14ac:dyDescent="0.2">
      <c r="A58" s="155" t="s">
        <v>432</v>
      </c>
      <c r="B58" s="175" t="s">
        <v>284</v>
      </c>
      <c r="C58" s="176">
        <v>191</v>
      </c>
      <c r="D58" s="175"/>
      <c r="E58" s="173">
        <v>0</v>
      </c>
      <c r="F58" s="173" t="s">
        <v>433</v>
      </c>
      <c r="G58" s="128">
        <v>1</v>
      </c>
      <c r="H58" s="173" t="s">
        <v>433</v>
      </c>
      <c r="I58" s="128">
        <v>0</v>
      </c>
      <c r="J58" s="177">
        <v>331005</v>
      </c>
      <c r="K58" s="658">
        <v>30151</v>
      </c>
      <c r="L58" s="372">
        <v>45575</v>
      </c>
      <c r="M58" s="371" t="s">
        <v>355</v>
      </c>
    </row>
    <row r="59" spans="1:15" customFormat="1" ht="13.5" thickBot="1" x14ac:dyDescent="0.25">
      <c r="A59" s="659" t="s">
        <v>434</v>
      </c>
      <c r="B59" s="660"/>
      <c r="C59" s="660"/>
      <c r="D59" s="660"/>
      <c r="E59" s="660"/>
      <c r="F59" s="660"/>
      <c r="G59" s="660"/>
      <c r="H59" s="660"/>
      <c r="I59" s="660"/>
      <c r="J59" s="660"/>
      <c r="K59" s="660"/>
      <c r="L59" s="660"/>
      <c r="M59" s="661"/>
    </row>
  </sheetData>
  <sortState xmlns:xlrd2="http://schemas.microsoft.com/office/spreadsheetml/2017/richdata2" ref="A53:R65">
    <sortCondition ref="B53:B65"/>
  </sortState>
  <mergeCells count="33">
    <mergeCell ref="A59:M59"/>
    <mergeCell ref="A45:M45"/>
    <mergeCell ref="A31:M31"/>
    <mergeCell ref="A55:M55"/>
    <mergeCell ref="A51:M51"/>
    <mergeCell ref="A34:M34"/>
    <mergeCell ref="A11:M11"/>
    <mergeCell ref="A14:M14"/>
    <mergeCell ref="A15:M15"/>
    <mergeCell ref="M5:M6"/>
    <mergeCell ref="A57:M57"/>
    <mergeCell ref="A16:M16"/>
    <mergeCell ref="A29:M29"/>
    <mergeCell ref="A18:M18"/>
    <mergeCell ref="A24:M24"/>
    <mergeCell ref="A26:M26"/>
    <mergeCell ref="A20:M20"/>
    <mergeCell ref="A22:M22"/>
    <mergeCell ref="A1:M1"/>
    <mergeCell ref="A2:M2"/>
    <mergeCell ref="A3:M3"/>
    <mergeCell ref="A5:A6"/>
    <mergeCell ref="B5:C6"/>
    <mergeCell ref="D5:D6"/>
    <mergeCell ref="E5:E6"/>
    <mergeCell ref="F5:F6"/>
    <mergeCell ref="G5:G6"/>
    <mergeCell ref="H5:H6"/>
    <mergeCell ref="I5:I6"/>
    <mergeCell ref="J5:J6"/>
    <mergeCell ref="B4:I4"/>
    <mergeCell ref="L5:L6"/>
    <mergeCell ref="K5:K6"/>
  </mergeCells>
  <pageMargins left="0.25" right="0.25" top="0.75" bottom="0.75" header="0.3" footer="0.3"/>
  <pageSetup scale="56" fitToHeight="0" orientation="landscape" horizontalDpi="4294967295" verticalDpi="4294967295"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P42"/>
  <sheetViews>
    <sheetView zoomScale="85" workbookViewId="0">
      <selection activeCell="G41" sqref="G41"/>
    </sheetView>
  </sheetViews>
  <sheetFormatPr defaultColWidth="9.140625" defaultRowHeight="12.75" x14ac:dyDescent="0.2"/>
  <cols>
    <col min="1" max="1" width="33.28515625" style="1" customWidth="1"/>
    <col min="2" max="3" width="14.7109375" style="1" customWidth="1"/>
    <col min="4" max="4" width="3.7109375" style="1" customWidth="1"/>
    <col min="5" max="6" width="14.7109375" style="1" customWidth="1"/>
    <col min="7" max="7" width="3.7109375" style="1" customWidth="1"/>
    <col min="8" max="9" width="14.7109375" style="1" customWidth="1"/>
    <col min="10" max="16384" width="9.140625" style="1"/>
  </cols>
  <sheetData>
    <row r="3" spans="1:16" ht="15" x14ac:dyDescent="0.2">
      <c r="A3" s="495" t="s">
        <v>57</v>
      </c>
      <c r="B3" s="495"/>
      <c r="C3" s="495"/>
      <c r="D3" s="495"/>
      <c r="E3" s="495"/>
      <c r="F3" s="495"/>
      <c r="G3" s="495"/>
      <c r="H3" s="495"/>
      <c r="I3" s="495"/>
    </row>
    <row r="4" spans="1:16" ht="14.25" x14ac:dyDescent="0.2">
      <c r="A4" s="496" t="s">
        <v>448</v>
      </c>
      <c r="B4" s="496"/>
      <c r="C4" s="496"/>
      <c r="D4" s="496"/>
      <c r="E4" s="496"/>
      <c r="F4" s="496"/>
      <c r="G4" s="496"/>
      <c r="H4" s="496"/>
      <c r="I4" s="496"/>
    </row>
    <row r="5" spans="1:16" ht="14.25" x14ac:dyDescent="0.2">
      <c r="A5" s="497" t="s">
        <v>42</v>
      </c>
      <c r="B5" s="497"/>
      <c r="C5" s="497"/>
      <c r="D5" s="497"/>
      <c r="E5" s="497"/>
      <c r="F5" s="497"/>
      <c r="G5" s="497"/>
      <c r="H5" s="497"/>
      <c r="I5" s="497"/>
    </row>
    <row r="8" spans="1:16" ht="15" x14ac:dyDescent="0.2">
      <c r="A8" s="11" t="s">
        <v>227</v>
      </c>
      <c r="B8" s="493" t="s">
        <v>449</v>
      </c>
      <c r="C8" s="494"/>
      <c r="E8" s="493" t="s">
        <v>450</v>
      </c>
      <c r="F8" s="494"/>
      <c r="H8" s="493" t="s">
        <v>451</v>
      </c>
      <c r="I8" s="494"/>
    </row>
    <row r="9" spans="1:16" x14ac:dyDescent="0.2">
      <c r="A9" s="44"/>
      <c r="B9" s="62" t="s">
        <v>23</v>
      </c>
      <c r="C9" s="62" t="s">
        <v>36</v>
      </c>
      <c r="D9" s="60"/>
      <c r="E9" s="62" t="s">
        <v>23</v>
      </c>
      <c r="F9" s="62" t="s">
        <v>36</v>
      </c>
      <c r="G9" s="61"/>
      <c r="H9" s="62" t="s">
        <v>23</v>
      </c>
      <c r="I9" s="62" t="s">
        <v>36</v>
      </c>
    </row>
    <row r="10" spans="1:16" x14ac:dyDescent="0.2">
      <c r="A10" s="1" t="s">
        <v>37</v>
      </c>
      <c r="B10" s="68">
        <v>2752</v>
      </c>
      <c r="C10" s="68">
        <v>9644</v>
      </c>
      <c r="D10" s="45"/>
      <c r="E10" s="68">
        <v>2752</v>
      </c>
      <c r="F10" s="68">
        <v>10130</v>
      </c>
      <c r="G10" s="69"/>
      <c r="H10" s="68">
        <v>2752</v>
      </c>
      <c r="I10" s="68">
        <v>10640</v>
      </c>
    </row>
    <row r="11" spans="1:16" x14ac:dyDescent="0.2">
      <c r="A11" s="1" t="s">
        <v>38</v>
      </c>
      <c r="B11" s="68">
        <v>697.82</v>
      </c>
      <c r="C11" s="68">
        <v>697.82</v>
      </c>
      <c r="D11" s="45"/>
      <c r="E11" s="68">
        <v>697.82</v>
      </c>
      <c r="F11" s="68">
        <v>697.82</v>
      </c>
      <c r="G11" s="69"/>
      <c r="H11" s="68">
        <v>697.82</v>
      </c>
      <c r="I11" s="68">
        <v>697.82</v>
      </c>
    </row>
    <row r="12" spans="1:16" x14ac:dyDescent="0.2">
      <c r="A12" s="1" t="s">
        <v>39</v>
      </c>
      <c r="B12" s="144"/>
      <c r="C12" s="144"/>
      <c r="D12" s="144"/>
      <c r="E12" s="144"/>
      <c r="F12" s="144"/>
      <c r="G12" s="144"/>
      <c r="H12" s="144"/>
      <c r="I12" s="144"/>
    </row>
    <row r="13" spans="1:16" x14ac:dyDescent="0.2">
      <c r="A13" s="1" t="s">
        <v>43</v>
      </c>
      <c r="B13" s="63">
        <v>1300</v>
      </c>
      <c r="C13" s="63">
        <v>1300</v>
      </c>
      <c r="D13" s="64"/>
      <c r="E13" s="63">
        <v>1300</v>
      </c>
      <c r="F13" s="63">
        <v>1300</v>
      </c>
      <c r="G13" s="64"/>
      <c r="H13" s="63">
        <v>1300</v>
      </c>
      <c r="I13" s="63">
        <v>1300</v>
      </c>
    </row>
    <row r="14" spans="1:16" x14ac:dyDescent="0.2">
      <c r="A14" s="1" t="s">
        <v>40</v>
      </c>
      <c r="B14" s="63">
        <f>B41</f>
        <v>91.716686674669873</v>
      </c>
      <c r="C14" s="63">
        <f>B41</f>
        <v>91.716686674669873</v>
      </c>
      <c r="D14" s="64"/>
      <c r="E14" s="63">
        <f>C41</f>
        <v>101.39495798319328</v>
      </c>
      <c r="F14" s="63">
        <f>C41</f>
        <v>101.39495798319328</v>
      </c>
      <c r="G14" s="64"/>
      <c r="H14" s="63">
        <f>E41</f>
        <v>101.39495798319328</v>
      </c>
      <c r="I14" s="63">
        <f>E41</f>
        <v>101.39495798319328</v>
      </c>
    </row>
    <row r="15" spans="1:16" x14ac:dyDescent="0.2">
      <c r="A15" s="1" t="s">
        <v>250</v>
      </c>
      <c r="B15" s="63">
        <f>B33</f>
        <v>109.36734693877551</v>
      </c>
      <c r="C15" s="63">
        <f>B33</f>
        <v>109.36734693877551</v>
      </c>
      <c r="D15" s="64"/>
      <c r="E15" s="63">
        <f>C33</f>
        <v>134.23769507803121</v>
      </c>
      <c r="F15" s="63">
        <f>C33</f>
        <v>134.23769507803121</v>
      </c>
      <c r="G15" s="64"/>
      <c r="H15" s="63">
        <f>E33</f>
        <v>143.23769507803121</v>
      </c>
      <c r="I15" s="63">
        <f>E33</f>
        <v>143.23769507803121</v>
      </c>
      <c r="O15" s="145"/>
      <c r="P15" s="145"/>
    </row>
    <row r="16" spans="1:16" x14ac:dyDescent="0.2">
      <c r="B16" s="45"/>
      <c r="C16" s="45"/>
      <c r="D16" s="45"/>
      <c r="E16" s="45"/>
      <c r="F16" s="45"/>
      <c r="G16" s="45"/>
      <c r="H16" s="45"/>
      <c r="I16" s="45"/>
      <c r="O16" s="47"/>
      <c r="P16" s="47"/>
    </row>
    <row r="17" spans="1:9" x14ac:dyDescent="0.2">
      <c r="A17" s="1" t="s">
        <v>41</v>
      </c>
      <c r="B17" s="46">
        <f>SUM(B10:B16)</f>
        <v>4950.9040336134458</v>
      </c>
      <c r="C17" s="46">
        <f>SUM(C10:C16)</f>
        <v>11842.904033613446</v>
      </c>
      <c r="D17" s="45"/>
      <c r="E17" s="46">
        <f>SUM(E10:E16)</f>
        <v>4985.4526530612238</v>
      </c>
      <c r="F17" s="46">
        <f>SUM(F10:F16)</f>
        <v>12363.452653061224</v>
      </c>
      <c r="G17" s="45"/>
      <c r="H17" s="46">
        <f>SUM(H10:H16)</f>
        <v>4994.4526530612238</v>
      </c>
      <c r="I17" s="46">
        <f>SUM(I10:I16)</f>
        <v>12882.452653061224</v>
      </c>
    </row>
    <row r="19" spans="1:9" x14ac:dyDescent="0.2">
      <c r="A19" s="1" t="s">
        <v>120</v>
      </c>
      <c r="B19" s="145"/>
      <c r="C19" s="145"/>
      <c r="E19" s="145">
        <f>+E17-B17</f>
        <v>34.548619447778037</v>
      </c>
      <c r="F19" s="145">
        <f>+F17-C17</f>
        <v>520.54861944777804</v>
      </c>
      <c r="H19" s="145">
        <f>+H17-E17</f>
        <v>9</v>
      </c>
      <c r="I19" s="145">
        <f>+I17-F17</f>
        <v>519</v>
      </c>
    </row>
    <row r="20" spans="1:9" x14ac:dyDescent="0.2">
      <c r="A20" s="1" t="s">
        <v>119</v>
      </c>
      <c r="B20" s="47"/>
      <c r="C20" s="47"/>
      <c r="E20" s="47">
        <f>+(E17-B17)/B17</f>
        <v>6.9782446222377142E-3</v>
      </c>
      <c r="F20" s="47">
        <f>+(F17-C17)/C17</f>
        <v>4.3954474170382257E-2</v>
      </c>
      <c r="G20" s="47"/>
      <c r="H20" s="47">
        <f>+(H17-E17)/E17</f>
        <v>1.8052523263807788E-3</v>
      </c>
      <c r="I20" s="47">
        <f>+(I17-F17)/F17</f>
        <v>4.1978564933598403E-2</v>
      </c>
    </row>
    <row r="23" spans="1:9" x14ac:dyDescent="0.2">
      <c r="A23" s="1" t="s">
        <v>253</v>
      </c>
    </row>
    <row r="24" spans="1:9" x14ac:dyDescent="0.2">
      <c r="B24" s="1" t="s">
        <v>452</v>
      </c>
      <c r="C24" s="1" t="s">
        <v>453</v>
      </c>
      <c r="E24" s="1" t="s">
        <v>454</v>
      </c>
    </row>
    <row r="25" spans="1:9" x14ac:dyDescent="0.2">
      <c r="A25" s="1" t="s">
        <v>86</v>
      </c>
      <c r="B25" s="228">
        <f>(253*18*3)+(253*18*2)+(65*32)</f>
        <v>24850</v>
      </c>
      <c r="C25" s="228">
        <f>(253*25*3)+(253*18*2)+(65*43)</f>
        <v>30878</v>
      </c>
      <c r="D25" s="228"/>
      <c r="E25" s="228">
        <f>(253*25*3)+(253*25*2)+(65*50)</f>
        <v>34875</v>
      </c>
      <c r="F25" s="379"/>
      <c r="H25" s="1" t="s">
        <v>455</v>
      </c>
    </row>
    <row r="26" spans="1:9" x14ac:dyDescent="0.2">
      <c r="A26" s="1" t="s">
        <v>73</v>
      </c>
      <c r="B26" s="228">
        <f>(134*3*9)+(435*9)</f>
        <v>7533</v>
      </c>
      <c r="C26" s="228">
        <f>(134*12*9)+(435*12)</f>
        <v>19692</v>
      </c>
      <c r="D26" s="228"/>
      <c r="E26" s="228">
        <f>(134*12*9)+(435*12)</f>
        <v>19692</v>
      </c>
      <c r="F26" s="379"/>
    </row>
    <row r="27" spans="1:9" x14ac:dyDescent="0.2">
      <c r="A27" s="1" t="s">
        <v>300</v>
      </c>
      <c r="B27" s="228">
        <f>(100*2*90)+(23*2*90)+(425*30)</f>
        <v>34890</v>
      </c>
      <c r="C27" s="228">
        <f>(100*2*90)+(23*2*90)+(425*30)</f>
        <v>34890</v>
      </c>
      <c r="D27" s="228"/>
      <c r="E27" s="228">
        <f>(100*2*90)+(23*2*90)+(425*30)</f>
        <v>34890</v>
      </c>
    </row>
    <row r="28" spans="1:9" x14ac:dyDescent="0.2">
      <c r="A28" s="1" t="s">
        <v>118</v>
      </c>
      <c r="B28" s="228">
        <f>(56*3*5)+(190*5)</f>
        <v>1790</v>
      </c>
      <c r="C28" s="228">
        <f>(56*3*10)+(25*10)+(23*10)</f>
        <v>2160</v>
      </c>
      <c r="D28" s="228"/>
      <c r="E28" s="228">
        <f>(56*3*10)+(56*2*10)+(25*20)+(190*10)+(23*20)</f>
        <v>5660</v>
      </c>
      <c r="F28" s="379"/>
      <c r="H28" s="312" t="s">
        <v>455</v>
      </c>
    </row>
    <row r="29" spans="1:9" x14ac:dyDescent="0.2">
      <c r="A29" s="1" t="s">
        <v>254</v>
      </c>
      <c r="B29" s="228">
        <f>(46*16*3)+(53*16)+(874*16)</f>
        <v>17040</v>
      </c>
      <c r="C29" s="228">
        <f>(46*16*3)+(53*16)+(940*16)+(23*16*3)</f>
        <v>19200</v>
      </c>
      <c r="D29" s="228"/>
      <c r="E29" s="228">
        <f>(46*16*3)+(53*16)+(940*16)+(23*16*3)</f>
        <v>19200</v>
      </c>
    </row>
    <row r="30" spans="1:9" x14ac:dyDescent="0.2">
      <c r="A30" s="1" t="s">
        <v>255</v>
      </c>
      <c r="B30" s="228">
        <f>250*10*2</f>
        <v>5000</v>
      </c>
      <c r="C30" s="228">
        <f>250*10*2</f>
        <v>5000</v>
      </c>
      <c r="D30" s="228"/>
      <c r="E30" s="228">
        <f>250*10*2</f>
        <v>5000</v>
      </c>
    </row>
    <row r="31" spans="1:9" x14ac:dyDescent="0.2">
      <c r="A31" s="1" t="s">
        <v>26</v>
      </c>
      <c r="B31" s="277">
        <f>SUM(B25:B30)</f>
        <v>91103</v>
      </c>
      <c r="C31" s="277">
        <f>SUM(C25:C30)</f>
        <v>111820</v>
      </c>
      <c r="D31" s="277"/>
      <c r="E31" s="277">
        <f>SUM(E25:E30)</f>
        <v>119317</v>
      </c>
    </row>
    <row r="32" spans="1:9" x14ac:dyDescent="0.2">
      <c r="A32" s="1" t="s">
        <v>256</v>
      </c>
      <c r="B32" s="277">
        <v>833</v>
      </c>
      <c r="C32" s="277">
        <v>833</v>
      </c>
      <c r="D32" s="277"/>
      <c r="E32" s="277">
        <v>833</v>
      </c>
    </row>
    <row r="33" spans="1:5" ht="13.5" thickBot="1" x14ac:dyDescent="0.25">
      <c r="B33" s="279">
        <f>B31/B32</f>
        <v>109.36734693877551</v>
      </c>
      <c r="C33" s="279">
        <f>C31/C32</f>
        <v>134.23769507803121</v>
      </c>
      <c r="D33" s="279"/>
      <c r="E33" s="279">
        <f>E31/E32</f>
        <v>143.23769507803121</v>
      </c>
    </row>
    <row r="34" spans="1:5" ht="13.5" thickTop="1" x14ac:dyDescent="0.2">
      <c r="B34" s="278"/>
      <c r="C34" s="278"/>
      <c r="D34" s="278"/>
      <c r="E34" s="278"/>
    </row>
    <row r="35" spans="1:5" x14ac:dyDescent="0.2">
      <c r="A35" s="1" t="s">
        <v>257</v>
      </c>
      <c r="B35" s="44"/>
      <c r="C35" s="44"/>
      <c r="D35" s="44"/>
      <c r="E35" s="44"/>
    </row>
    <row r="36" spans="1:5" x14ac:dyDescent="0.2">
      <c r="A36" s="1" t="s">
        <v>258</v>
      </c>
      <c r="B36" s="277">
        <f>SUM(B37:B39)</f>
        <v>76400</v>
      </c>
      <c r="C36" s="277">
        <f t="shared" ref="C36:E36" si="0">SUM(C37:C39)</f>
        <v>84462</v>
      </c>
      <c r="D36" s="277"/>
      <c r="E36" s="277">
        <f t="shared" si="0"/>
        <v>84462</v>
      </c>
    </row>
    <row r="37" spans="1:5" x14ac:dyDescent="0.2">
      <c r="A37" s="264" t="s">
        <v>301</v>
      </c>
      <c r="B37" s="277">
        <v>37900</v>
      </c>
      <c r="C37" s="277">
        <f>B37+1932</f>
        <v>39832</v>
      </c>
      <c r="D37" s="277"/>
      <c r="E37" s="277">
        <v>39832</v>
      </c>
    </row>
    <row r="38" spans="1:5" x14ac:dyDescent="0.2">
      <c r="A38" s="264" t="s">
        <v>302</v>
      </c>
      <c r="B38" s="277">
        <v>13500</v>
      </c>
      <c r="C38" s="277">
        <f>B38+400+4230</f>
        <v>18130</v>
      </c>
      <c r="D38" s="277"/>
      <c r="E38" s="277">
        <v>18130</v>
      </c>
    </row>
    <row r="39" spans="1:5" x14ac:dyDescent="0.2">
      <c r="A39" s="264" t="s">
        <v>303</v>
      </c>
      <c r="B39" s="277">
        <v>25000</v>
      </c>
      <c r="C39" s="277">
        <f>25000+1500</f>
        <v>26500</v>
      </c>
      <c r="D39" s="277"/>
      <c r="E39" s="277">
        <f>25000+1500</f>
        <v>26500</v>
      </c>
    </row>
    <row r="40" spans="1:5" x14ac:dyDescent="0.2">
      <c r="A40" s="1" t="s">
        <v>256</v>
      </c>
      <c r="B40" s="277">
        <v>833</v>
      </c>
      <c r="C40" s="277">
        <v>833</v>
      </c>
      <c r="D40" s="277"/>
      <c r="E40" s="277">
        <v>833</v>
      </c>
    </row>
    <row r="41" spans="1:5" ht="13.5" thickBot="1" x14ac:dyDescent="0.25">
      <c r="B41" s="279">
        <f>B36/B40</f>
        <v>91.716686674669873</v>
      </c>
      <c r="C41" s="279">
        <f>C36/C40</f>
        <v>101.39495798319328</v>
      </c>
      <c r="D41" s="279"/>
      <c r="E41" s="279">
        <f>E36/E40</f>
        <v>101.39495798319328</v>
      </c>
    </row>
    <row r="42" spans="1:5" ht="13.5" thickTop="1" x14ac:dyDescent="0.2">
      <c r="B42" s="278"/>
      <c r="C42" s="278"/>
      <c r="D42" s="278"/>
      <c r="E42" s="278"/>
    </row>
  </sheetData>
  <mergeCells count="6">
    <mergeCell ref="E8:F8"/>
    <mergeCell ref="B8:C8"/>
    <mergeCell ref="A3:I3"/>
    <mergeCell ref="A4:I4"/>
    <mergeCell ref="A5:I5"/>
    <mergeCell ref="H8:I8"/>
  </mergeCells>
  <phoneticPr fontId="0" type="noConversion"/>
  <pageMargins left="0.75" right="0.75" top="1" bottom="1" header="0.5" footer="0.5"/>
  <pageSetup scale="85" orientation="landscape" r:id="rId1"/>
  <headerFooter alignWithMargins="0">
    <oddFooter>&amp;C&amp;"Courier New,Regular"&amp;8page &amp;P of &amp;N&amp;R&amp;"Courier New,Regular"&amp;8&amp;D &amp;T&amp;L&amp;5&amp;D &amp;T C:\mebaukol\tuition&amp;fees\fy 06\Fee Inventory MSU GF 2.xls tab: &amp;A</oddFooter>
  </headerFooter>
  <ignoredErrors>
    <ignoredError sqref="B36:C36 E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TAB 1-Summary</vt:lpstr>
      <vt:lpstr>TAB 2-Mandatory</vt:lpstr>
      <vt:lpstr>TAB 2A-Mand Online</vt:lpstr>
      <vt:lpstr>TAB 3- Mandatory Des</vt:lpstr>
      <vt:lpstr>TAB 3A- New-Inc. Mandatory</vt:lpstr>
      <vt:lpstr>TAB 4-Non-Mandatory</vt:lpstr>
      <vt:lpstr>TAB 5-New-Incr. Non-Mandatory</vt:lpstr>
      <vt:lpstr>TAB 6-Cost of Attendance</vt:lpstr>
      <vt:lpstr>'TAB 2-Mandatory'!Print_Area</vt:lpstr>
      <vt:lpstr>'TAB 4-Non-Mandatory'!Print_Area</vt:lpstr>
      <vt:lpstr>'TAB 4-Non-Mandatory'!Print_Titles</vt:lpstr>
      <vt:lpstr>'TAB 5-New-Incr. Non-Mandatory'!Print_Titles</vt:lpstr>
    </vt:vector>
  </TitlesOfParts>
  <Company>Montana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lhumberger</dc:creator>
  <cp:lastModifiedBy>Lyons, Shauna</cp:lastModifiedBy>
  <cp:lastPrinted>2020-12-14T20:24:28Z</cp:lastPrinted>
  <dcterms:created xsi:type="dcterms:W3CDTF">2005-01-26T00:18:21Z</dcterms:created>
  <dcterms:modified xsi:type="dcterms:W3CDTF">2021-05-12T22:25:58Z</dcterms:modified>
</cp:coreProperties>
</file>